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фБилдинг\наши объекты\59. Люберецкий ДК\"/>
    </mc:Choice>
  </mc:AlternateContent>
  <bookViews>
    <workbookView xWindow="0" yWindow="0" windowWidth="24000" windowHeight="9645"/>
  </bookViews>
  <sheets>
    <sheet name="Смета 12 гр. ТЕР МО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12 гр. ТЕР МО'!$36:$36</definedName>
    <definedName name="_xlnm.Print_Area" localSheetId="0">'Смета 12 гр. ТЕР МО'!$A$1:$L$501</definedName>
  </definedNames>
  <calcPr calcId="162913"/>
</workbook>
</file>

<file path=xl/calcChain.xml><?xml version="1.0" encoding="utf-8"?>
<calcChain xmlns="http://schemas.openxmlformats.org/spreadsheetml/2006/main">
  <c r="I499" i="5" l="1"/>
  <c r="I496" i="5"/>
  <c r="D499" i="5"/>
  <c r="D496" i="5"/>
  <c r="C493" i="5"/>
  <c r="C492" i="5"/>
  <c r="C491" i="5"/>
  <c r="Z479" i="5"/>
  <c r="Y479" i="5"/>
  <c r="X479" i="5"/>
  <c r="J478" i="5"/>
  <c r="G478" i="5"/>
  <c r="F478" i="5"/>
  <c r="F477" i="5"/>
  <c r="E477" i="5"/>
  <c r="D477" i="5"/>
  <c r="I477" i="5"/>
  <c r="C477" i="5"/>
  <c r="B477" i="5"/>
  <c r="A477" i="5"/>
  <c r="Z476" i="5"/>
  <c r="Y476" i="5"/>
  <c r="X476" i="5"/>
  <c r="G475" i="5"/>
  <c r="E475" i="5"/>
  <c r="J474" i="5"/>
  <c r="G474" i="5"/>
  <c r="F474" i="5"/>
  <c r="J473" i="5"/>
  <c r="G473" i="5"/>
  <c r="F473" i="5"/>
  <c r="F472" i="5"/>
  <c r="E472" i="5"/>
  <c r="D472" i="5"/>
  <c r="I472" i="5"/>
  <c r="C472" i="5"/>
  <c r="B472" i="5"/>
  <c r="A472" i="5"/>
  <c r="A471" i="5"/>
  <c r="Z465" i="5"/>
  <c r="Y465" i="5"/>
  <c r="W465" i="5"/>
  <c r="J464" i="5"/>
  <c r="Z464" i="5"/>
  <c r="Y464" i="5"/>
  <c r="W464" i="5"/>
  <c r="F464" i="5"/>
  <c r="D464" i="5"/>
  <c r="C464" i="5"/>
  <c r="B464" i="5"/>
  <c r="A464" i="5"/>
  <c r="J463" i="5"/>
  <c r="Z463" i="5"/>
  <c r="Y463" i="5"/>
  <c r="W463" i="5"/>
  <c r="F463" i="5"/>
  <c r="D463" i="5"/>
  <c r="C463" i="5"/>
  <c r="B463" i="5"/>
  <c r="A463" i="5"/>
  <c r="G462" i="5"/>
  <c r="E462" i="5"/>
  <c r="J461" i="5"/>
  <c r="E461" i="5"/>
  <c r="J460" i="5"/>
  <c r="E460" i="5"/>
  <c r="J459" i="5"/>
  <c r="G459" i="5"/>
  <c r="F459" i="5"/>
  <c r="J458" i="5"/>
  <c r="G458" i="5"/>
  <c r="F458" i="5"/>
  <c r="J457" i="5"/>
  <c r="G457" i="5"/>
  <c r="F457" i="5"/>
  <c r="J456" i="5"/>
  <c r="G456" i="5"/>
  <c r="F456" i="5"/>
  <c r="F455" i="5"/>
  <c r="D455" i="5"/>
  <c r="I455" i="5"/>
  <c r="C455" i="5"/>
  <c r="B455" i="5"/>
  <c r="A455" i="5"/>
  <c r="Z454" i="5"/>
  <c r="Y454" i="5"/>
  <c r="W454" i="5"/>
  <c r="J453" i="5"/>
  <c r="Z453" i="5"/>
  <c r="Y453" i="5"/>
  <c r="W453" i="5"/>
  <c r="F453" i="5"/>
  <c r="D453" i="5"/>
  <c r="C453" i="5"/>
  <c r="B453" i="5"/>
  <c r="A453" i="5"/>
  <c r="G452" i="5"/>
  <c r="E452" i="5"/>
  <c r="J451" i="5"/>
  <c r="E451" i="5"/>
  <c r="J450" i="5"/>
  <c r="E450" i="5"/>
  <c r="J449" i="5"/>
  <c r="G449" i="5"/>
  <c r="F449" i="5"/>
  <c r="J448" i="5"/>
  <c r="G448" i="5"/>
  <c r="F448" i="5"/>
  <c r="J447" i="5"/>
  <c r="G447" i="5"/>
  <c r="F447" i="5"/>
  <c r="J446" i="5"/>
  <c r="G446" i="5"/>
  <c r="F446" i="5"/>
  <c r="F445" i="5"/>
  <c r="D445" i="5"/>
  <c r="I445" i="5"/>
  <c r="C445" i="5"/>
  <c r="B445" i="5"/>
  <c r="A445" i="5"/>
  <c r="Z444" i="5"/>
  <c r="Y444" i="5"/>
  <c r="W444" i="5"/>
  <c r="J443" i="5"/>
  <c r="Z443" i="5"/>
  <c r="Y443" i="5"/>
  <c r="W443" i="5"/>
  <c r="F443" i="5"/>
  <c r="D443" i="5"/>
  <c r="C443" i="5"/>
  <c r="B443" i="5"/>
  <c r="A443" i="5"/>
  <c r="G442" i="5"/>
  <c r="E442" i="5"/>
  <c r="J441" i="5"/>
  <c r="E441" i="5"/>
  <c r="J440" i="5"/>
  <c r="E440" i="5"/>
  <c r="J439" i="5"/>
  <c r="G439" i="5"/>
  <c r="F439" i="5"/>
  <c r="J438" i="5"/>
  <c r="G438" i="5"/>
  <c r="F438" i="5"/>
  <c r="J437" i="5"/>
  <c r="G437" i="5"/>
  <c r="F437" i="5"/>
  <c r="J436" i="5"/>
  <c r="G436" i="5"/>
  <c r="F436" i="5"/>
  <c r="F435" i="5"/>
  <c r="D435" i="5"/>
  <c r="I435" i="5"/>
  <c r="C435" i="5"/>
  <c r="B435" i="5"/>
  <c r="A435" i="5"/>
  <c r="Z434" i="5"/>
  <c r="Y434" i="5"/>
  <c r="W434" i="5"/>
  <c r="J433" i="5"/>
  <c r="Z433" i="5"/>
  <c r="Y433" i="5"/>
  <c r="W433" i="5"/>
  <c r="F433" i="5"/>
  <c r="D433" i="5"/>
  <c r="C433" i="5"/>
  <c r="B433" i="5"/>
  <c r="A433" i="5"/>
  <c r="G432" i="5"/>
  <c r="E432" i="5"/>
  <c r="J431" i="5"/>
  <c r="E431" i="5"/>
  <c r="J430" i="5"/>
  <c r="E430" i="5"/>
  <c r="J429" i="5"/>
  <c r="G429" i="5"/>
  <c r="F429" i="5"/>
  <c r="J428" i="5"/>
  <c r="G428" i="5"/>
  <c r="F428" i="5"/>
  <c r="J427" i="5"/>
  <c r="G427" i="5"/>
  <c r="F427" i="5"/>
  <c r="J426" i="5"/>
  <c r="G426" i="5"/>
  <c r="F426" i="5"/>
  <c r="F425" i="5"/>
  <c r="D425" i="5"/>
  <c r="I425" i="5"/>
  <c r="C425" i="5"/>
  <c r="B425" i="5"/>
  <c r="A425" i="5"/>
  <c r="Z424" i="5"/>
  <c r="Y424" i="5"/>
  <c r="W424" i="5"/>
  <c r="J423" i="5"/>
  <c r="Z423" i="5"/>
  <c r="Y423" i="5"/>
  <c r="W423" i="5"/>
  <c r="F423" i="5"/>
  <c r="D423" i="5"/>
  <c r="B423" i="5"/>
  <c r="A423" i="5"/>
  <c r="G422" i="5"/>
  <c r="E422" i="5"/>
  <c r="J421" i="5"/>
  <c r="E421" i="5"/>
  <c r="J420" i="5"/>
  <c r="E420" i="5"/>
  <c r="J419" i="5"/>
  <c r="G419" i="5"/>
  <c r="F419" i="5"/>
  <c r="J418" i="5"/>
  <c r="G418" i="5"/>
  <c r="F418" i="5"/>
  <c r="J417" i="5"/>
  <c r="G417" i="5"/>
  <c r="F417" i="5"/>
  <c r="J416" i="5"/>
  <c r="G416" i="5"/>
  <c r="F416" i="5"/>
  <c r="F415" i="5"/>
  <c r="D415" i="5"/>
  <c r="I415" i="5"/>
  <c r="C415" i="5"/>
  <c r="B415" i="5"/>
  <c r="A415" i="5"/>
  <c r="Z414" i="5"/>
  <c r="Y414" i="5"/>
  <c r="X414" i="5"/>
  <c r="G413" i="5"/>
  <c r="E413" i="5"/>
  <c r="J412" i="5"/>
  <c r="E412" i="5"/>
  <c r="J411" i="5"/>
  <c r="E411" i="5"/>
  <c r="J410" i="5"/>
  <c r="G410" i="5"/>
  <c r="F410" i="5"/>
  <c r="J409" i="5"/>
  <c r="G409" i="5"/>
  <c r="F409" i="5"/>
  <c r="J408" i="5"/>
  <c r="G408" i="5"/>
  <c r="F408" i="5"/>
  <c r="F407" i="5"/>
  <c r="D407" i="5"/>
  <c r="I407" i="5"/>
  <c r="C407" i="5"/>
  <c r="B407" i="5"/>
  <c r="A407" i="5"/>
  <c r="Z406" i="5"/>
  <c r="Y406" i="5"/>
  <c r="X406" i="5"/>
  <c r="J405" i="5"/>
  <c r="Z405" i="5"/>
  <c r="Y405" i="5"/>
  <c r="X405" i="5"/>
  <c r="F405" i="5"/>
  <c r="D405" i="5"/>
  <c r="B405" i="5"/>
  <c r="A405" i="5"/>
  <c r="J404" i="5"/>
  <c r="Z404" i="5"/>
  <c r="Y404" i="5"/>
  <c r="X404" i="5"/>
  <c r="F404" i="5"/>
  <c r="D404" i="5"/>
  <c r="C404" i="5"/>
  <c r="B404" i="5"/>
  <c r="A404" i="5"/>
  <c r="G403" i="5"/>
  <c r="E403" i="5"/>
  <c r="J402" i="5"/>
  <c r="E402" i="5"/>
  <c r="J401" i="5"/>
  <c r="E401" i="5"/>
  <c r="J400" i="5"/>
  <c r="G400" i="5"/>
  <c r="F400" i="5"/>
  <c r="J399" i="5"/>
  <c r="G399" i="5"/>
  <c r="F399" i="5"/>
  <c r="J398" i="5"/>
  <c r="G398" i="5"/>
  <c r="F398" i="5"/>
  <c r="J397" i="5"/>
  <c r="G397" i="5"/>
  <c r="F397" i="5"/>
  <c r="F396" i="5"/>
  <c r="D396" i="5"/>
  <c r="I396" i="5"/>
  <c r="C396" i="5"/>
  <c r="B396" i="5"/>
  <c r="A396" i="5"/>
  <c r="Z395" i="5"/>
  <c r="Y395" i="5"/>
  <c r="X395" i="5"/>
  <c r="J394" i="5"/>
  <c r="Z394" i="5"/>
  <c r="Y394" i="5"/>
  <c r="X394" i="5"/>
  <c r="F394" i="5"/>
  <c r="D394" i="5"/>
  <c r="C394" i="5"/>
  <c r="B394" i="5"/>
  <c r="A394" i="5"/>
  <c r="G393" i="5"/>
  <c r="E393" i="5"/>
  <c r="J392" i="5"/>
  <c r="E392" i="5"/>
  <c r="J391" i="5"/>
  <c r="E391" i="5"/>
  <c r="J390" i="5"/>
  <c r="G390" i="5"/>
  <c r="F390" i="5"/>
  <c r="J389" i="5"/>
  <c r="G389" i="5"/>
  <c r="F389" i="5"/>
  <c r="J388" i="5"/>
  <c r="G388" i="5"/>
  <c r="F388" i="5"/>
  <c r="J387" i="5"/>
  <c r="G387" i="5"/>
  <c r="F387" i="5"/>
  <c r="F386" i="5"/>
  <c r="D386" i="5"/>
  <c r="I386" i="5"/>
  <c r="C386" i="5"/>
  <c r="B386" i="5"/>
  <c r="A386" i="5"/>
  <c r="Z385" i="5"/>
  <c r="Y385" i="5"/>
  <c r="X385" i="5"/>
  <c r="J384" i="5"/>
  <c r="Z384" i="5"/>
  <c r="Y384" i="5"/>
  <c r="X384" i="5"/>
  <c r="F384" i="5"/>
  <c r="D384" i="5"/>
  <c r="B384" i="5"/>
  <c r="A384" i="5"/>
  <c r="J383" i="5"/>
  <c r="Z383" i="5"/>
  <c r="Y383" i="5"/>
  <c r="X383" i="5"/>
  <c r="F383" i="5"/>
  <c r="D383" i="5"/>
  <c r="C383" i="5"/>
  <c r="B383" i="5"/>
  <c r="A383" i="5"/>
  <c r="G382" i="5"/>
  <c r="E382" i="5"/>
  <c r="J381" i="5"/>
  <c r="E381" i="5"/>
  <c r="J380" i="5"/>
  <c r="E380" i="5"/>
  <c r="J379" i="5"/>
  <c r="G379" i="5"/>
  <c r="F379" i="5"/>
  <c r="J378" i="5"/>
  <c r="G378" i="5"/>
  <c r="F378" i="5"/>
  <c r="J377" i="5"/>
  <c r="G377" i="5"/>
  <c r="F377" i="5"/>
  <c r="J376" i="5"/>
  <c r="G376" i="5"/>
  <c r="F376" i="5"/>
  <c r="F375" i="5"/>
  <c r="D375" i="5"/>
  <c r="I375" i="5"/>
  <c r="C375" i="5"/>
  <c r="B375" i="5"/>
  <c r="A375" i="5"/>
  <c r="Z374" i="5"/>
  <c r="Y374" i="5"/>
  <c r="X374" i="5"/>
  <c r="J373" i="5"/>
  <c r="Z373" i="5"/>
  <c r="Y373" i="5"/>
  <c r="X373" i="5"/>
  <c r="F373" i="5"/>
  <c r="D373" i="5"/>
  <c r="C373" i="5"/>
  <c r="B373" i="5"/>
  <c r="A373" i="5"/>
  <c r="G372" i="5"/>
  <c r="E372" i="5"/>
  <c r="J371" i="5"/>
  <c r="E371" i="5"/>
  <c r="J370" i="5"/>
  <c r="E370" i="5"/>
  <c r="J369" i="5"/>
  <c r="G369" i="5"/>
  <c r="F369" i="5"/>
  <c r="J368" i="5"/>
  <c r="G368" i="5"/>
  <c r="F368" i="5"/>
  <c r="J367" i="5"/>
  <c r="G367" i="5"/>
  <c r="F367" i="5"/>
  <c r="J366" i="5"/>
  <c r="G366" i="5"/>
  <c r="F366" i="5"/>
  <c r="F365" i="5"/>
  <c r="D365" i="5"/>
  <c r="I365" i="5"/>
  <c r="C365" i="5"/>
  <c r="B365" i="5"/>
  <c r="A365" i="5"/>
  <c r="Z364" i="5"/>
  <c r="Y364" i="5"/>
  <c r="X364" i="5"/>
  <c r="J363" i="5"/>
  <c r="Z363" i="5"/>
  <c r="Y363" i="5"/>
  <c r="X363" i="5"/>
  <c r="F363" i="5"/>
  <c r="D363" i="5"/>
  <c r="B363" i="5"/>
  <c r="A363" i="5"/>
  <c r="J362" i="5"/>
  <c r="Z362" i="5"/>
  <c r="Y362" i="5"/>
  <c r="X362" i="5"/>
  <c r="F362" i="5"/>
  <c r="D362" i="5"/>
  <c r="C362" i="5"/>
  <c r="B362" i="5"/>
  <c r="A362" i="5"/>
  <c r="G361" i="5"/>
  <c r="E361" i="5"/>
  <c r="J360" i="5"/>
  <c r="F360" i="5"/>
  <c r="E360" i="5"/>
  <c r="J359" i="5"/>
  <c r="F359" i="5"/>
  <c r="E359" i="5"/>
  <c r="J358" i="5"/>
  <c r="G358" i="5"/>
  <c r="F358" i="5"/>
  <c r="J357" i="5"/>
  <c r="G357" i="5"/>
  <c r="F357" i="5"/>
  <c r="J356" i="5"/>
  <c r="G356" i="5"/>
  <c r="F356" i="5"/>
  <c r="J355" i="5"/>
  <c r="G355" i="5"/>
  <c r="F355" i="5"/>
  <c r="F354" i="5"/>
  <c r="D354" i="5"/>
  <c r="I354" i="5"/>
  <c r="C354" i="5"/>
  <c r="A354" i="5"/>
  <c r="Z353" i="5"/>
  <c r="Y353" i="5"/>
  <c r="X353" i="5"/>
  <c r="J352" i="5"/>
  <c r="Z352" i="5"/>
  <c r="Y352" i="5"/>
  <c r="X352" i="5"/>
  <c r="F352" i="5"/>
  <c r="D352" i="5"/>
  <c r="C352" i="5"/>
  <c r="B352" i="5"/>
  <c r="A352" i="5"/>
  <c r="G351" i="5"/>
  <c r="E351" i="5"/>
  <c r="J350" i="5"/>
  <c r="E350" i="5"/>
  <c r="J349" i="5"/>
  <c r="E349" i="5"/>
  <c r="J348" i="5"/>
  <c r="G348" i="5"/>
  <c r="F348" i="5"/>
  <c r="J347" i="5"/>
  <c r="G347" i="5"/>
  <c r="F347" i="5"/>
  <c r="J346" i="5"/>
  <c r="G346" i="5"/>
  <c r="F346" i="5"/>
  <c r="J345" i="5"/>
  <c r="G345" i="5"/>
  <c r="F345" i="5"/>
  <c r="F344" i="5"/>
  <c r="D344" i="5"/>
  <c r="I344" i="5"/>
  <c r="C344" i="5"/>
  <c r="B344" i="5"/>
  <c r="A344" i="5"/>
  <c r="Z343" i="5"/>
  <c r="Y343" i="5"/>
  <c r="X343" i="5"/>
  <c r="J342" i="5"/>
  <c r="Z342" i="5"/>
  <c r="Y342" i="5"/>
  <c r="X342" i="5"/>
  <c r="F342" i="5"/>
  <c r="D342" i="5"/>
  <c r="C342" i="5"/>
  <c r="B342" i="5"/>
  <c r="A342" i="5"/>
  <c r="J341" i="5"/>
  <c r="Z341" i="5"/>
  <c r="Y341" i="5"/>
  <c r="X341" i="5"/>
  <c r="F341" i="5"/>
  <c r="D341" i="5"/>
  <c r="C341" i="5"/>
  <c r="B341" i="5"/>
  <c r="A341" i="5"/>
  <c r="J340" i="5"/>
  <c r="Z340" i="5"/>
  <c r="Y340" i="5"/>
  <c r="X340" i="5"/>
  <c r="F340" i="5"/>
  <c r="D340" i="5"/>
  <c r="C340" i="5"/>
  <c r="B340" i="5"/>
  <c r="A340" i="5"/>
  <c r="G339" i="5"/>
  <c r="E339" i="5"/>
  <c r="J338" i="5"/>
  <c r="F338" i="5"/>
  <c r="E338" i="5"/>
  <c r="J337" i="5"/>
  <c r="F337" i="5"/>
  <c r="E337" i="5"/>
  <c r="J336" i="5"/>
  <c r="G336" i="5"/>
  <c r="F336" i="5"/>
  <c r="J335" i="5"/>
  <c r="G335" i="5"/>
  <c r="F335" i="5"/>
  <c r="J334" i="5"/>
  <c r="G334" i="5"/>
  <c r="F334" i="5"/>
  <c r="J333" i="5"/>
  <c r="G333" i="5"/>
  <c r="F333" i="5"/>
  <c r="F332" i="5"/>
  <c r="D332" i="5"/>
  <c r="I332" i="5"/>
  <c r="C332" i="5"/>
  <c r="A332" i="5"/>
  <c r="Z331" i="5"/>
  <c r="Y331" i="5"/>
  <c r="X331" i="5"/>
  <c r="J330" i="5"/>
  <c r="Z330" i="5"/>
  <c r="Y330" i="5"/>
  <c r="X330" i="5"/>
  <c r="F330" i="5"/>
  <c r="D330" i="5"/>
  <c r="C330" i="5"/>
  <c r="B330" i="5"/>
  <c r="A330" i="5"/>
  <c r="G329" i="5"/>
  <c r="E329" i="5"/>
  <c r="J328" i="5"/>
  <c r="E328" i="5"/>
  <c r="J327" i="5"/>
  <c r="E327" i="5"/>
  <c r="J326" i="5"/>
  <c r="G326" i="5"/>
  <c r="F326" i="5"/>
  <c r="J325" i="5"/>
  <c r="G325" i="5"/>
  <c r="F325" i="5"/>
  <c r="J324" i="5"/>
  <c r="G324" i="5"/>
  <c r="F324" i="5"/>
  <c r="F323" i="5"/>
  <c r="D323" i="5"/>
  <c r="I323" i="5"/>
  <c r="C323" i="5"/>
  <c r="B323" i="5"/>
  <c r="A323" i="5"/>
  <c r="Z322" i="5"/>
  <c r="Y322" i="5"/>
  <c r="X322" i="5"/>
  <c r="J321" i="5"/>
  <c r="Z321" i="5"/>
  <c r="Y321" i="5"/>
  <c r="X321" i="5"/>
  <c r="F321" i="5"/>
  <c r="D321" i="5"/>
  <c r="C321" i="5"/>
  <c r="B321" i="5"/>
  <c r="A321" i="5"/>
  <c r="G320" i="5"/>
  <c r="E320" i="5"/>
  <c r="J319" i="5"/>
  <c r="E319" i="5"/>
  <c r="J318" i="5"/>
  <c r="E318" i="5"/>
  <c r="J317" i="5"/>
  <c r="G317" i="5"/>
  <c r="F317" i="5"/>
  <c r="F316" i="5"/>
  <c r="D316" i="5"/>
  <c r="I316" i="5"/>
  <c r="C316" i="5"/>
  <c r="B316" i="5"/>
  <c r="A316" i="5"/>
  <c r="A315" i="5"/>
  <c r="Z309" i="5"/>
  <c r="Y309" i="5"/>
  <c r="X309" i="5"/>
  <c r="J308" i="5"/>
  <c r="Z308" i="5"/>
  <c r="Y308" i="5"/>
  <c r="X308" i="5"/>
  <c r="F308" i="5"/>
  <c r="D308" i="5"/>
  <c r="B308" i="5"/>
  <c r="A308" i="5"/>
  <c r="J307" i="5"/>
  <c r="Z307" i="5"/>
  <c r="Y307" i="5"/>
  <c r="X307" i="5"/>
  <c r="F307" i="5"/>
  <c r="D307" i="5"/>
  <c r="C307" i="5"/>
  <c r="B307" i="5"/>
  <c r="A307" i="5"/>
  <c r="G306" i="5"/>
  <c r="E306" i="5"/>
  <c r="J305" i="5"/>
  <c r="F305" i="5"/>
  <c r="E305" i="5"/>
  <c r="J304" i="5"/>
  <c r="F304" i="5"/>
  <c r="E304" i="5"/>
  <c r="J303" i="5"/>
  <c r="G303" i="5"/>
  <c r="F303" i="5"/>
  <c r="J302" i="5"/>
  <c r="G302" i="5"/>
  <c r="F302" i="5"/>
  <c r="J301" i="5"/>
  <c r="G301" i="5"/>
  <c r="F301" i="5"/>
  <c r="F300" i="5"/>
  <c r="D300" i="5"/>
  <c r="I300" i="5"/>
  <c r="C300" i="5"/>
  <c r="A300" i="5"/>
  <c r="A299" i="5"/>
  <c r="Z293" i="5"/>
  <c r="Y293" i="5"/>
  <c r="X293" i="5"/>
  <c r="J292" i="5"/>
  <c r="Z292" i="5"/>
  <c r="Y292" i="5"/>
  <c r="X292" i="5"/>
  <c r="F292" i="5"/>
  <c r="D292" i="5"/>
  <c r="C292" i="5"/>
  <c r="B292" i="5"/>
  <c r="A292" i="5"/>
  <c r="J291" i="5"/>
  <c r="Z291" i="5"/>
  <c r="Y291" i="5"/>
  <c r="X291" i="5"/>
  <c r="F291" i="5"/>
  <c r="D291" i="5"/>
  <c r="C291" i="5"/>
  <c r="B291" i="5"/>
  <c r="A291" i="5"/>
  <c r="G290" i="5"/>
  <c r="E290" i="5"/>
  <c r="J289" i="5"/>
  <c r="F289" i="5"/>
  <c r="E289" i="5"/>
  <c r="J288" i="5"/>
  <c r="F288" i="5"/>
  <c r="E288" i="5"/>
  <c r="J287" i="5"/>
  <c r="G287" i="5"/>
  <c r="F287" i="5"/>
  <c r="J286" i="5"/>
  <c r="G286" i="5"/>
  <c r="F286" i="5"/>
  <c r="J285" i="5"/>
  <c r="G285" i="5"/>
  <c r="F285" i="5"/>
  <c r="F284" i="5"/>
  <c r="D284" i="5"/>
  <c r="I284" i="5"/>
  <c r="C284" i="5"/>
  <c r="A284" i="5"/>
  <c r="Z283" i="5"/>
  <c r="Y283" i="5"/>
  <c r="X283" i="5"/>
  <c r="G282" i="5"/>
  <c r="E282" i="5"/>
  <c r="J281" i="5"/>
  <c r="E281" i="5"/>
  <c r="J280" i="5"/>
  <c r="E280" i="5"/>
  <c r="J279" i="5"/>
  <c r="G279" i="5"/>
  <c r="F279" i="5"/>
  <c r="J278" i="5"/>
  <c r="G278" i="5"/>
  <c r="F278" i="5"/>
  <c r="F277" i="5"/>
  <c r="D277" i="5"/>
  <c r="I277" i="5"/>
  <c r="C277" i="5"/>
  <c r="B277" i="5"/>
  <c r="A277" i="5"/>
  <c r="Z276" i="5"/>
  <c r="Y276" i="5"/>
  <c r="X276" i="5"/>
  <c r="G275" i="5"/>
  <c r="E275" i="5"/>
  <c r="J274" i="5"/>
  <c r="E274" i="5"/>
  <c r="J273" i="5"/>
  <c r="E273" i="5"/>
  <c r="J272" i="5"/>
  <c r="G272" i="5"/>
  <c r="F272" i="5"/>
  <c r="J271" i="5"/>
  <c r="G271" i="5"/>
  <c r="F271" i="5"/>
  <c r="F270" i="5"/>
  <c r="D270" i="5"/>
  <c r="I270" i="5"/>
  <c r="C270" i="5"/>
  <c r="B270" i="5"/>
  <c r="A270" i="5"/>
  <c r="Z269" i="5"/>
  <c r="Y269" i="5"/>
  <c r="X269" i="5"/>
  <c r="J268" i="5"/>
  <c r="Z268" i="5"/>
  <c r="Y268" i="5"/>
  <c r="X268" i="5"/>
  <c r="F268" i="5"/>
  <c r="D268" i="5"/>
  <c r="B268" i="5"/>
  <c r="A268" i="5"/>
  <c r="J267" i="5"/>
  <c r="Z267" i="5"/>
  <c r="Y267" i="5"/>
  <c r="X267" i="5"/>
  <c r="F267" i="5"/>
  <c r="D267" i="5"/>
  <c r="C267" i="5"/>
  <c r="B267" i="5"/>
  <c r="A267" i="5"/>
  <c r="G266" i="5"/>
  <c r="E266" i="5"/>
  <c r="J265" i="5"/>
  <c r="F265" i="5"/>
  <c r="E265" i="5"/>
  <c r="J264" i="5"/>
  <c r="F264" i="5"/>
  <c r="E264" i="5"/>
  <c r="J263" i="5"/>
  <c r="G263" i="5"/>
  <c r="F263" i="5"/>
  <c r="J262" i="5"/>
  <c r="G262" i="5"/>
  <c r="F262" i="5"/>
  <c r="J261" i="5"/>
  <c r="G261" i="5"/>
  <c r="F261" i="5"/>
  <c r="F260" i="5"/>
  <c r="D260" i="5"/>
  <c r="I260" i="5"/>
  <c r="C260" i="5"/>
  <c r="A260" i="5"/>
  <c r="Z259" i="5"/>
  <c r="Y259" i="5"/>
  <c r="W259" i="5"/>
  <c r="J258" i="5"/>
  <c r="Z258" i="5"/>
  <c r="Y258" i="5"/>
  <c r="W258" i="5"/>
  <c r="F258" i="5"/>
  <c r="D258" i="5"/>
  <c r="C258" i="5"/>
  <c r="B258" i="5"/>
  <c r="A258" i="5"/>
  <c r="G257" i="5"/>
  <c r="E257" i="5"/>
  <c r="J256" i="5"/>
  <c r="E256" i="5"/>
  <c r="J255" i="5"/>
  <c r="E255" i="5"/>
  <c r="J254" i="5"/>
  <c r="G254" i="5"/>
  <c r="F254" i="5"/>
  <c r="J253" i="5"/>
  <c r="G253" i="5"/>
  <c r="F253" i="5"/>
  <c r="J252" i="5"/>
  <c r="G252" i="5"/>
  <c r="F252" i="5"/>
  <c r="F251" i="5"/>
  <c r="E251" i="5"/>
  <c r="D251" i="5"/>
  <c r="I251" i="5"/>
  <c r="C251" i="5"/>
  <c r="B251" i="5"/>
  <c r="A251" i="5"/>
  <c r="Z250" i="5"/>
  <c r="Y250" i="5"/>
  <c r="W250" i="5"/>
  <c r="J249" i="5"/>
  <c r="Z249" i="5"/>
  <c r="Y249" i="5"/>
  <c r="W249" i="5"/>
  <c r="F249" i="5"/>
  <c r="D249" i="5"/>
  <c r="C249" i="5"/>
  <c r="B249" i="5"/>
  <c r="A249" i="5"/>
  <c r="G248" i="5"/>
  <c r="E248" i="5"/>
  <c r="J247" i="5"/>
  <c r="E247" i="5"/>
  <c r="J246" i="5"/>
  <c r="E246" i="5"/>
  <c r="J245" i="5"/>
  <c r="G245" i="5"/>
  <c r="F245" i="5"/>
  <c r="J244" i="5"/>
  <c r="G244" i="5"/>
  <c r="F244" i="5"/>
  <c r="J243" i="5"/>
  <c r="G243" i="5"/>
  <c r="F243" i="5"/>
  <c r="J242" i="5"/>
  <c r="G242" i="5"/>
  <c r="F242" i="5"/>
  <c r="F241" i="5"/>
  <c r="D241" i="5"/>
  <c r="I241" i="5"/>
  <c r="C241" i="5"/>
  <c r="B241" i="5"/>
  <c r="A241" i="5"/>
  <c r="Z240" i="5"/>
  <c r="Y240" i="5"/>
  <c r="W240" i="5"/>
  <c r="J239" i="5"/>
  <c r="Z239" i="5"/>
  <c r="Y239" i="5"/>
  <c r="W239" i="5"/>
  <c r="F239" i="5"/>
  <c r="D239" i="5"/>
  <c r="C239" i="5"/>
  <c r="B239" i="5"/>
  <c r="A239" i="5"/>
  <c r="J238" i="5"/>
  <c r="Z238" i="5"/>
  <c r="Y238" i="5"/>
  <c r="W238" i="5"/>
  <c r="F238" i="5"/>
  <c r="D238" i="5"/>
  <c r="C238" i="5"/>
  <c r="B238" i="5"/>
  <c r="A238" i="5"/>
  <c r="G237" i="5"/>
  <c r="E237" i="5"/>
  <c r="J236" i="5"/>
  <c r="E236" i="5"/>
  <c r="J235" i="5"/>
  <c r="E235" i="5"/>
  <c r="J234" i="5"/>
  <c r="G234" i="5"/>
  <c r="F234" i="5"/>
  <c r="J233" i="5"/>
  <c r="G233" i="5"/>
  <c r="F233" i="5"/>
  <c r="J232" i="5"/>
  <c r="G232" i="5"/>
  <c r="F232" i="5"/>
  <c r="J231" i="5"/>
  <c r="G231" i="5"/>
  <c r="F231" i="5"/>
  <c r="F230" i="5"/>
  <c r="D230" i="5"/>
  <c r="I230" i="5"/>
  <c r="C230" i="5"/>
  <c r="B230" i="5"/>
  <c r="A230" i="5"/>
  <c r="Z229" i="5"/>
  <c r="Y229" i="5"/>
  <c r="W229" i="5"/>
  <c r="J228" i="5"/>
  <c r="Z228" i="5"/>
  <c r="Y228" i="5"/>
  <c r="W228" i="5"/>
  <c r="F228" i="5"/>
  <c r="D228" i="5"/>
  <c r="C228" i="5"/>
  <c r="B228" i="5"/>
  <c r="A228" i="5"/>
  <c r="G227" i="5"/>
  <c r="E227" i="5"/>
  <c r="J226" i="5"/>
  <c r="E226" i="5"/>
  <c r="J225" i="5"/>
  <c r="E225" i="5"/>
  <c r="J224" i="5"/>
  <c r="G224" i="5"/>
  <c r="F224" i="5"/>
  <c r="J223" i="5"/>
  <c r="G223" i="5"/>
  <c r="F223" i="5"/>
  <c r="J222" i="5"/>
  <c r="G222" i="5"/>
  <c r="F222" i="5"/>
  <c r="J221" i="5"/>
  <c r="G221" i="5"/>
  <c r="F221" i="5"/>
  <c r="F220" i="5"/>
  <c r="D220" i="5"/>
  <c r="I220" i="5"/>
  <c r="C220" i="5"/>
  <c r="B220" i="5"/>
  <c r="A220" i="5"/>
  <c r="Z219" i="5"/>
  <c r="Y219" i="5"/>
  <c r="W219" i="5"/>
  <c r="J218" i="5"/>
  <c r="Z218" i="5"/>
  <c r="Y218" i="5"/>
  <c r="W218" i="5"/>
  <c r="F218" i="5"/>
  <c r="D218" i="5"/>
  <c r="B218" i="5"/>
  <c r="A218" i="5"/>
  <c r="G217" i="5"/>
  <c r="E217" i="5"/>
  <c r="J216" i="5"/>
  <c r="E216" i="5"/>
  <c r="J215" i="5"/>
  <c r="E215" i="5"/>
  <c r="J214" i="5"/>
  <c r="G214" i="5"/>
  <c r="F214" i="5"/>
  <c r="J213" i="5"/>
  <c r="G213" i="5"/>
  <c r="F213" i="5"/>
  <c r="J212" i="5"/>
  <c r="G212" i="5"/>
  <c r="F212" i="5"/>
  <c r="J211" i="5"/>
  <c r="G211" i="5"/>
  <c r="F211" i="5"/>
  <c r="F210" i="5"/>
  <c r="D210" i="5"/>
  <c r="I210" i="5"/>
  <c r="C210" i="5"/>
  <c r="B210" i="5"/>
  <c r="A210" i="5"/>
  <c r="Z209" i="5"/>
  <c r="Y209" i="5"/>
  <c r="X209" i="5"/>
  <c r="G208" i="5"/>
  <c r="E208" i="5"/>
  <c r="J207" i="5"/>
  <c r="E207" i="5"/>
  <c r="J206" i="5"/>
  <c r="E206" i="5"/>
  <c r="J205" i="5"/>
  <c r="G205" i="5"/>
  <c r="F205" i="5"/>
  <c r="J204" i="5"/>
  <c r="G204" i="5"/>
  <c r="F204" i="5"/>
  <c r="J203" i="5"/>
  <c r="G203" i="5"/>
  <c r="F203" i="5"/>
  <c r="F202" i="5"/>
  <c r="D202" i="5"/>
  <c r="I202" i="5"/>
  <c r="C202" i="5"/>
  <c r="B202" i="5"/>
  <c r="A202" i="5"/>
  <c r="Z201" i="5"/>
  <c r="Y201" i="5"/>
  <c r="X201" i="5"/>
  <c r="J200" i="5"/>
  <c r="Z200" i="5"/>
  <c r="Y200" i="5"/>
  <c r="X200" i="5"/>
  <c r="F200" i="5"/>
  <c r="D200" i="5"/>
  <c r="B200" i="5"/>
  <c r="A200" i="5"/>
  <c r="J199" i="5"/>
  <c r="Z199" i="5"/>
  <c r="Y199" i="5"/>
  <c r="X199" i="5"/>
  <c r="F199" i="5"/>
  <c r="D199" i="5"/>
  <c r="C199" i="5"/>
  <c r="B199" i="5"/>
  <c r="A199" i="5"/>
  <c r="G198" i="5"/>
  <c r="E198" i="5"/>
  <c r="J197" i="5"/>
  <c r="F197" i="5"/>
  <c r="E197" i="5"/>
  <c r="J196" i="5"/>
  <c r="F196" i="5"/>
  <c r="E196" i="5"/>
  <c r="J195" i="5"/>
  <c r="G195" i="5"/>
  <c r="F195" i="5"/>
  <c r="J194" i="5"/>
  <c r="G194" i="5"/>
  <c r="F194" i="5"/>
  <c r="J193" i="5"/>
  <c r="G193" i="5"/>
  <c r="F193" i="5"/>
  <c r="J192" i="5"/>
  <c r="G192" i="5"/>
  <c r="F192" i="5"/>
  <c r="F191" i="5"/>
  <c r="D191" i="5"/>
  <c r="I191" i="5"/>
  <c r="C191" i="5"/>
  <c r="A191" i="5"/>
  <c r="Z190" i="5"/>
  <c r="Y190" i="5"/>
  <c r="X190" i="5"/>
  <c r="G189" i="5"/>
  <c r="E189" i="5"/>
  <c r="J188" i="5"/>
  <c r="F188" i="5"/>
  <c r="E188" i="5"/>
  <c r="J187" i="5"/>
  <c r="F187" i="5"/>
  <c r="E187" i="5"/>
  <c r="J186" i="5"/>
  <c r="G186" i="5"/>
  <c r="F186" i="5"/>
  <c r="J185" i="5"/>
  <c r="G185" i="5"/>
  <c r="F185" i="5"/>
  <c r="J184" i="5"/>
  <c r="G184" i="5"/>
  <c r="F184" i="5"/>
  <c r="F183" i="5"/>
  <c r="D183" i="5"/>
  <c r="I183" i="5"/>
  <c r="C183" i="5"/>
  <c r="A183" i="5"/>
  <c r="A182" i="5"/>
  <c r="Z176" i="5"/>
  <c r="Y176" i="5"/>
  <c r="X176" i="5"/>
  <c r="J175" i="5"/>
  <c r="Z175" i="5"/>
  <c r="Y175" i="5"/>
  <c r="X175" i="5"/>
  <c r="F175" i="5"/>
  <c r="D175" i="5"/>
  <c r="C175" i="5"/>
  <c r="B175" i="5"/>
  <c r="A175" i="5"/>
  <c r="G174" i="5"/>
  <c r="E174" i="5"/>
  <c r="J173" i="5"/>
  <c r="F173" i="5"/>
  <c r="E173" i="5"/>
  <c r="J172" i="5"/>
  <c r="F172" i="5"/>
  <c r="E172" i="5"/>
  <c r="J171" i="5"/>
  <c r="G171" i="5"/>
  <c r="F171" i="5"/>
  <c r="J170" i="5"/>
  <c r="G170" i="5"/>
  <c r="F170" i="5"/>
  <c r="J169" i="5"/>
  <c r="G169" i="5"/>
  <c r="F169" i="5"/>
  <c r="F168" i="5"/>
  <c r="D168" i="5"/>
  <c r="I168" i="5"/>
  <c r="C168" i="5"/>
  <c r="A168" i="5"/>
  <c r="Z167" i="5"/>
  <c r="Y167" i="5"/>
  <c r="X167" i="5"/>
  <c r="G166" i="5"/>
  <c r="E166" i="5"/>
  <c r="J165" i="5"/>
  <c r="F165" i="5"/>
  <c r="E165" i="5"/>
  <c r="J164" i="5"/>
  <c r="F164" i="5"/>
  <c r="E164" i="5"/>
  <c r="J163" i="5"/>
  <c r="G163" i="5"/>
  <c r="F163" i="5"/>
  <c r="J162" i="5"/>
  <c r="G162" i="5"/>
  <c r="F162" i="5"/>
  <c r="J161" i="5"/>
  <c r="G161" i="5"/>
  <c r="F161" i="5"/>
  <c r="F160" i="5"/>
  <c r="D160" i="5"/>
  <c r="I160" i="5"/>
  <c r="C160" i="5"/>
  <c r="A160" i="5"/>
  <c r="Z159" i="5"/>
  <c r="Y159" i="5"/>
  <c r="X159" i="5"/>
  <c r="G158" i="5"/>
  <c r="E158" i="5"/>
  <c r="J157" i="5"/>
  <c r="F157" i="5"/>
  <c r="E157" i="5"/>
  <c r="J156" i="5"/>
  <c r="F156" i="5"/>
  <c r="E156" i="5"/>
  <c r="J155" i="5"/>
  <c r="G155" i="5"/>
  <c r="F155" i="5"/>
  <c r="J154" i="5"/>
  <c r="G154" i="5"/>
  <c r="F154" i="5"/>
  <c r="J153" i="5"/>
  <c r="G153" i="5"/>
  <c r="F153" i="5"/>
  <c r="F152" i="5"/>
  <c r="D152" i="5"/>
  <c r="I152" i="5"/>
  <c r="C152" i="5"/>
  <c r="A152" i="5"/>
  <c r="Z151" i="5"/>
  <c r="Y151" i="5"/>
  <c r="X151" i="5"/>
  <c r="J150" i="5"/>
  <c r="Z150" i="5"/>
  <c r="Y150" i="5"/>
  <c r="X150" i="5"/>
  <c r="F150" i="5"/>
  <c r="D150" i="5"/>
  <c r="C150" i="5"/>
  <c r="B150" i="5"/>
  <c r="A150" i="5"/>
  <c r="G149" i="5"/>
  <c r="E149" i="5"/>
  <c r="J148" i="5"/>
  <c r="E148" i="5"/>
  <c r="J147" i="5"/>
  <c r="E147" i="5"/>
  <c r="J146" i="5"/>
  <c r="G146" i="5"/>
  <c r="F146" i="5"/>
  <c r="J145" i="5"/>
  <c r="G145" i="5"/>
  <c r="F145" i="5"/>
  <c r="J144" i="5"/>
  <c r="G144" i="5"/>
  <c r="F144" i="5"/>
  <c r="F143" i="5"/>
  <c r="D143" i="5"/>
  <c r="I143" i="5"/>
  <c r="C143" i="5"/>
  <c r="B143" i="5"/>
  <c r="A143" i="5"/>
  <c r="Z142" i="5"/>
  <c r="Y142" i="5"/>
  <c r="X142" i="5"/>
  <c r="J141" i="5"/>
  <c r="Z141" i="5"/>
  <c r="Y141" i="5"/>
  <c r="X141" i="5"/>
  <c r="F141" i="5"/>
  <c r="D141" i="5"/>
  <c r="C141" i="5"/>
  <c r="B141" i="5"/>
  <c r="A141" i="5"/>
  <c r="G140" i="5"/>
  <c r="E140" i="5"/>
  <c r="J139" i="5"/>
  <c r="E139" i="5"/>
  <c r="J138" i="5"/>
  <c r="E138" i="5"/>
  <c r="J137" i="5"/>
  <c r="G137" i="5"/>
  <c r="F137" i="5"/>
  <c r="F136" i="5"/>
  <c r="D136" i="5"/>
  <c r="I136" i="5"/>
  <c r="C136" i="5"/>
  <c r="B136" i="5"/>
  <c r="A136" i="5"/>
  <c r="Z135" i="5"/>
  <c r="Y135" i="5"/>
  <c r="W135" i="5"/>
  <c r="J134" i="5"/>
  <c r="Z134" i="5"/>
  <c r="Y134" i="5"/>
  <c r="W134" i="5"/>
  <c r="F134" i="5"/>
  <c r="D134" i="5"/>
  <c r="B134" i="5"/>
  <c r="A134" i="5"/>
  <c r="G133" i="5"/>
  <c r="E133" i="5"/>
  <c r="J132" i="5"/>
  <c r="E132" i="5"/>
  <c r="J131" i="5"/>
  <c r="E131" i="5"/>
  <c r="J130" i="5"/>
  <c r="G130" i="5"/>
  <c r="F130" i="5"/>
  <c r="J129" i="5"/>
  <c r="G129" i="5"/>
  <c r="F129" i="5"/>
  <c r="J128" i="5"/>
  <c r="G128" i="5"/>
  <c r="F128" i="5"/>
  <c r="J127" i="5"/>
  <c r="G127" i="5"/>
  <c r="F127" i="5"/>
  <c r="F126" i="5"/>
  <c r="D126" i="5"/>
  <c r="I126" i="5"/>
  <c r="C126" i="5"/>
  <c r="B126" i="5"/>
  <c r="A126" i="5"/>
  <c r="Z125" i="5"/>
  <c r="Y125" i="5"/>
  <c r="X125" i="5"/>
  <c r="G124" i="5"/>
  <c r="E124" i="5"/>
  <c r="J123" i="5"/>
  <c r="E123" i="5"/>
  <c r="J122" i="5"/>
  <c r="E122" i="5"/>
  <c r="J121" i="5"/>
  <c r="G121" i="5"/>
  <c r="F121" i="5"/>
  <c r="J120" i="5"/>
  <c r="G120" i="5"/>
  <c r="F120" i="5"/>
  <c r="J119" i="5"/>
  <c r="G119" i="5"/>
  <c r="F119" i="5"/>
  <c r="F118" i="5"/>
  <c r="D118" i="5"/>
  <c r="I118" i="5"/>
  <c r="C118" i="5"/>
  <c r="B118" i="5"/>
  <c r="A118" i="5"/>
  <c r="Z117" i="5"/>
  <c r="Y117" i="5"/>
  <c r="X117" i="5"/>
  <c r="G116" i="5"/>
  <c r="E116" i="5"/>
  <c r="J115" i="5"/>
  <c r="E115" i="5"/>
  <c r="J114" i="5"/>
  <c r="E114" i="5"/>
  <c r="J113" i="5"/>
  <c r="G113" i="5"/>
  <c r="F113" i="5"/>
  <c r="J112" i="5"/>
  <c r="G112" i="5"/>
  <c r="F112" i="5"/>
  <c r="J111" i="5"/>
  <c r="G111" i="5"/>
  <c r="F111" i="5"/>
  <c r="F110" i="5"/>
  <c r="D110" i="5"/>
  <c r="I110" i="5"/>
  <c r="C110" i="5"/>
  <c r="B110" i="5"/>
  <c r="A110" i="5"/>
  <c r="Z109" i="5"/>
  <c r="Y109" i="5"/>
  <c r="X109" i="5"/>
  <c r="J108" i="5"/>
  <c r="Z108" i="5"/>
  <c r="Y108" i="5"/>
  <c r="X108" i="5"/>
  <c r="F108" i="5"/>
  <c r="D108" i="5"/>
  <c r="B108" i="5"/>
  <c r="A108" i="5"/>
  <c r="J107" i="5"/>
  <c r="Z107" i="5"/>
  <c r="Y107" i="5"/>
  <c r="X107" i="5"/>
  <c r="F107" i="5"/>
  <c r="D107" i="5"/>
  <c r="C107" i="5"/>
  <c r="B107" i="5"/>
  <c r="A107" i="5"/>
  <c r="G106" i="5"/>
  <c r="E106" i="5"/>
  <c r="J105" i="5"/>
  <c r="F105" i="5"/>
  <c r="E105" i="5"/>
  <c r="J104" i="5"/>
  <c r="F104" i="5"/>
  <c r="E104" i="5"/>
  <c r="J103" i="5"/>
  <c r="G103" i="5"/>
  <c r="F103" i="5"/>
  <c r="J102" i="5"/>
  <c r="G102" i="5"/>
  <c r="F102" i="5"/>
  <c r="J101" i="5"/>
  <c r="G101" i="5"/>
  <c r="F101" i="5"/>
  <c r="J100" i="5"/>
  <c r="G100" i="5"/>
  <c r="F100" i="5"/>
  <c r="F99" i="5"/>
  <c r="D99" i="5"/>
  <c r="I99" i="5"/>
  <c r="C99" i="5"/>
  <c r="A99" i="5"/>
  <c r="Z98" i="5"/>
  <c r="Y98" i="5"/>
  <c r="X98" i="5"/>
  <c r="J97" i="5"/>
  <c r="Z97" i="5"/>
  <c r="Y97" i="5"/>
  <c r="X97" i="5"/>
  <c r="F97" i="5"/>
  <c r="D97" i="5"/>
  <c r="C97" i="5"/>
  <c r="B97" i="5"/>
  <c r="A97" i="5"/>
  <c r="G96" i="5"/>
  <c r="E96" i="5"/>
  <c r="J95" i="5"/>
  <c r="F95" i="5"/>
  <c r="E95" i="5"/>
  <c r="J94" i="5"/>
  <c r="F94" i="5"/>
  <c r="E94" i="5"/>
  <c r="J93" i="5"/>
  <c r="G93" i="5"/>
  <c r="F93" i="5"/>
  <c r="J92" i="5"/>
  <c r="G92" i="5"/>
  <c r="F92" i="5"/>
  <c r="J91" i="5"/>
  <c r="G91" i="5"/>
  <c r="F91" i="5"/>
  <c r="F90" i="5"/>
  <c r="D90" i="5"/>
  <c r="I90" i="5"/>
  <c r="C90" i="5"/>
  <c r="A90" i="5"/>
  <c r="Z89" i="5"/>
  <c r="Y89" i="5"/>
  <c r="X89" i="5"/>
  <c r="J88" i="5"/>
  <c r="Z88" i="5"/>
  <c r="Y88" i="5"/>
  <c r="X88" i="5"/>
  <c r="F88" i="5"/>
  <c r="D88" i="5"/>
  <c r="B88" i="5"/>
  <c r="A88" i="5"/>
  <c r="J87" i="5"/>
  <c r="Z87" i="5"/>
  <c r="Y87" i="5"/>
  <c r="X87" i="5"/>
  <c r="F87" i="5"/>
  <c r="D87" i="5"/>
  <c r="C87" i="5"/>
  <c r="B87" i="5"/>
  <c r="A87" i="5"/>
  <c r="G86" i="5"/>
  <c r="E86" i="5"/>
  <c r="J85" i="5"/>
  <c r="E85" i="5"/>
  <c r="J84" i="5"/>
  <c r="E84" i="5"/>
  <c r="J83" i="5"/>
  <c r="G83" i="5"/>
  <c r="F83" i="5"/>
  <c r="J82" i="5"/>
  <c r="G82" i="5"/>
  <c r="F82" i="5"/>
  <c r="J81" i="5"/>
  <c r="G81" i="5"/>
  <c r="F81" i="5"/>
  <c r="J80" i="5"/>
  <c r="G80" i="5"/>
  <c r="F80" i="5"/>
  <c r="F79" i="5"/>
  <c r="D79" i="5"/>
  <c r="I79" i="5"/>
  <c r="C79" i="5"/>
  <c r="B79" i="5"/>
  <c r="A79" i="5"/>
  <c r="Z78" i="5"/>
  <c r="Y78" i="5"/>
  <c r="X78" i="5"/>
  <c r="J77" i="5"/>
  <c r="Z77" i="5"/>
  <c r="Y77" i="5"/>
  <c r="X77" i="5"/>
  <c r="F77" i="5"/>
  <c r="D77" i="5"/>
  <c r="C77" i="5"/>
  <c r="B77" i="5"/>
  <c r="A77" i="5"/>
  <c r="G76" i="5"/>
  <c r="E76" i="5"/>
  <c r="J75" i="5"/>
  <c r="E75" i="5"/>
  <c r="J74" i="5"/>
  <c r="E74" i="5"/>
  <c r="J73" i="5"/>
  <c r="G73" i="5"/>
  <c r="F73" i="5"/>
  <c r="J72" i="5"/>
  <c r="G72" i="5"/>
  <c r="F72" i="5"/>
  <c r="J71" i="5"/>
  <c r="G71" i="5"/>
  <c r="F71" i="5"/>
  <c r="J70" i="5"/>
  <c r="G70" i="5"/>
  <c r="F70" i="5"/>
  <c r="F69" i="5"/>
  <c r="D69" i="5"/>
  <c r="I69" i="5"/>
  <c r="C69" i="5"/>
  <c r="B69" i="5"/>
  <c r="A69" i="5"/>
  <c r="Z68" i="5"/>
  <c r="Y68" i="5"/>
  <c r="X68" i="5"/>
  <c r="J67" i="5"/>
  <c r="Z67" i="5"/>
  <c r="Y67" i="5"/>
  <c r="X67" i="5"/>
  <c r="F67" i="5"/>
  <c r="D67" i="5"/>
  <c r="B67" i="5"/>
  <c r="A67" i="5"/>
  <c r="J66" i="5"/>
  <c r="Z66" i="5"/>
  <c r="Y66" i="5"/>
  <c r="X66" i="5"/>
  <c r="F66" i="5"/>
  <c r="D66" i="5"/>
  <c r="C66" i="5"/>
  <c r="B66" i="5"/>
  <c r="A66" i="5"/>
  <c r="G65" i="5"/>
  <c r="E65" i="5"/>
  <c r="J64" i="5"/>
  <c r="F64" i="5"/>
  <c r="E64" i="5"/>
  <c r="J63" i="5"/>
  <c r="F63" i="5"/>
  <c r="E63" i="5"/>
  <c r="J62" i="5"/>
  <c r="G62" i="5"/>
  <c r="F62" i="5"/>
  <c r="J61" i="5"/>
  <c r="G61" i="5"/>
  <c r="F61" i="5"/>
  <c r="J60" i="5"/>
  <c r="G60" i="5"/>
  <c r="F60" i="5"/>
  <c r="J59" i="5"/>
  <c r="G59" i="5"/>
  <c r="F59" i="5"/>
  <c r="F58" i="5"/>
  <c r="D58" i="5"/>
  <c r="I58" i="5"/>
  <c r="C58" i="5"/>
  <c r="A58" i="5"/>
  <c r="Z57" i="5"/>
  <c r="Y57" i="5"/>
  <c r="X57" i="5"/>
  <c r="J56" i="5"/>
  <c r="Z56" i="5"/>
  <c r="Y56" i="5"/>
  <c r="X56" i="5"/>
  <c r="F56" i="5"/>
  <c r="D56" i="5"/>
  <c r="C56" i="5"/>
  <c r="B56" i="5"/>
  <c r="A56" i="5"/>
  <c r="G55" i="5"/>
  <c r="E55" i="5"/>
  <c r="J54" i="5"/>
  <c r="E54" i="5"/>
  <c r="J53" i="5"/>
  <c r="E53" i="5"/>
  <c r="J52" i="5"/>
  <c r="G52" i="5"/>
  <c r="F52" i="5"/>
  <c r="J51" i="5"/>
  <c r="G51" i="5"/>
  <c r="F51" i="5"/>
  <c r="J50" i="5"/>
  <c r="G50" i="5"/>
  <c r="F50" i="5"/>
  <c r="J49" i="5"/>
  <c r="G49" i="5"/>
  <c r="F49" i="5"/>
  <c r="F48" i="5"/>
  <c r="D48" i="5"/>
  <c r="I48" i="5"/>
  <c r="C48" i="5"/>
  <c r="B48" i="5"/>
  <c r="A48" i="5"/>
  <c r="Z47" i="5"/>
  <c r="Y47" i="5"/>
  <c r="X47" i="5"/>
  <c r="J46" i="5"/>
  <c r="Z46" i="5"/>
  <c r="Y46" i="5"/>
  <c r="X46" i="5"/>
  <c r="F46" i="5"/>
  <c r="D46" i="5"/>
  <c r="C46" i="5"/>
  <c r="B46" i="5"/>
  <c r="A46" i="5"/>
  <c r="G45" i="5"/>
  <c r="E45" i="5"/>
  <c r="J44" i="5"/>
  <c r="E44" i="5"/>
  <c r="J43" i="5"/>
  <c r="E43" i="5"/>
  <c r="J42" i="5"/>
  <c r="G42" i="5"/>
  <c r="F42" i="5"/>
  <c r="F41" i="5"/>
  <c r="D41" i="5"/>
  <c r="I41" i="5"/>
  <c r="C41" i="5"/>
  <c r="B41" i="5"/>
  <c r="A41" i="5"/>
  <c r="A40" i="5"/>
  <c r="A22" i="5"/>
  <c r="B15" i="5"/>
  <c r="H13" i="5"/>
  <c r="H6" i="5"/>
  <c r="B6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1" i="3"/>
  <c r="CY1" i="3"/>
  <c r="CZ1" i="3"/>
  <c r="DA1" i="3"/>
  <c r="DB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A4" i="3"/>
  <c r="DB4" i="3"/>
  <c r="DC4" i="3"/>
  <c r="A5" i="3"/>
  <c r="CY5" i="3"/>
  <c r="CZ5" i="3"/>
  <c r="DB5" i="3" s="1"/>
  <c r="DA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X9" i="3"/>
  <c r="CY9" i="3"/>
  <c r="CZ9" i="3"/>
  <c r="DB9" i="3" s="1"/>
  <c r="DA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Y16" i="3"/>
  <c r="CZ16" i="3"/>
  <c r="DB16" i="3" s="1"/>
  <c r="DA16" i="3"/>
  <c r="DC16" i="3"/>
  <c r="A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B22" i="3" s="1"/>
  <c r="DA22" i="3"/>
  <c r="DC22" i="3"/>
  <c r="A23" i="3"/>
  <c r="CY23" i="3"/>
  <c r="CZ23" i="3"/>
  <c r="DB23" i="3" s="1"/>
  <c r="DA23" i="3"/>
  <c r="DC23" i="3"/>
  <c r="A24" i="3"/>
  <c r="CY24" i="3"/>
  <c r="CZ24" i="3"/>
  <c r="DB24" i="3" s="1"/>
  <c r="DA24" i="3"/>
  <c r="DC24" i="3"/>
  <c r="A25" i="3"/>
  <c r="CY25" i="3"/>
  <c r="CZ25" i="3"/>
  <c r="DA25" i="3"/>
  <c r="DB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Y29" i="3"/>
  <c r="CZ29" i="3"/>
  <c r="DA29" i="3"/>
  <c r="DB29" i="3"/>
  <c r="DC29" i="3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X32" i="3"/>
  <c r="CY32" i="3"/>
  <c r="CZ32" i="3"/>
  <c r="DB32" i="3" s="1"/>
  <c r="DA32" i="3"/>
  <c r="DC32" i="3"/>
  <c r="A33" i="3"/>
  <c r="CX33" i="3"/>
  <c r="CY33" i="3"/>
  <c r="CZ33" i="3"/>
  <c r="DA33" i="3"/>
  <c r="DB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B37" i="3" s="1"/>
  <c r="DA37" i="3"/>
  <c r="DC37" i="3"/>
  <c r="A38" i="3"/>
  <c r="CX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A40" i="3"/>
  <c r="DB40" i="3"/>
  <c r="DC40" i="3"/>
  <c r="A41" i="3"/>
  <c r="CY41" i="3"/>
  <c r="CZ41" i="3"/>
  <c r="DB41" i="3" s="1"/>
  <c r="DA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A44" i="3"/>
  <c r="DB44" i="3"/>
  <c r="DC44" i="3"/>
  <c r="A45" i="3"/>
  <c r="CY45" i="3"/>
  <c r="CZ45" i="3"/>
  <c r="DB45" i="3" s="1"/>
  <c r="DA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B48" i="3" s="1"/>
  <c r="DA48" i="3"/>
  <c r="DC48" i="3"/>
  <c r="A49" i="3"/>
  <c r="CY49" i="3"/>
  <c r="CZ49" i="3"/>
  <c r="DA49" i="3"/>
  <c r="DB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X52" i="3"/>
  <c r="CY52" i="3"/>
  <c r="CZ52" i="3"/>
  <c r="DB52" i="3" s="1"/>
  <c r="DA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B57" i="3" s="1"/>
  <c r="DA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A60" i="3"/>
  <c r="DB60" i="3"/>
  <c r="DC60" i="3"/>
  <c r="A61" i="3"/>
  <c r="CX61" i="3"/>
  <c r="CY61" i="3"/>
  <c r="CZ61" i="3"/>
  <c r="DA61" i="3"/>
  <c r="DB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A64" i="3"/>
  <c r="DB64" i="3"/>
  <c r="DC64" i="3"/>
  <c r="A65" i="3"/>
  <c r="CY65" i="3"/>
  <c r="CZ65" i="3"/>
  <c r="DA65" i="3"/>
  <c r="DB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A68" i="3"/>
  <c r="DB68" i="3"/>
  <c r="DC68" i="3"/>
  <c r="A69" i="3"/>
  <c r="CY69" i="3"/>
  <c r="CZ69" i="3"/>
  <c r="DB69" i="3" s="1"/>
  <c r="DA69" i="3"/>
  <c r="DC69" i="3"/>
  <c r="A70" i="3"/>
  <c r="CY70" i="3"/>
  <c r="CZ70" i="3"/>
  <c r="DB70" i="3" s="1"/>
  <c r="DA70" i="3"/>
  <c r="DC70" i="3"/>
  <c r="A71" i="3"/>
  <c r="CY71" i="3"/>
  <c r="CZ71" i="3"/>
  <c r="DB71" i="3" s="1"/>
  <c r="DA71" i="3"/>
  <c r="DC71" i="3"/>
  <c r="A72" i="3"/>
  <c r="CY72" i="3"/>
  <c r="CZ72" i="3"/>
  <c r="DA72" i="3"/>
  <c r="DB72" i="3"/>
  <c r="DC72" i="3"/>
  <c r="A73" i="3"/>
  <c r="CY73" i="3"/>
  <c r="CZ73" i="3"/>
  <c r="DB73" i="3" s="1"/>
  <c r="DA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B77" i="3" s="1"/>
  <c r="DA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B81" i="3" s="1"/>
  <c r="DA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B86" i="3" s="1"/>
  <c r="DA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A93" i="3"/>
  <c r="DB93" i="3"/>
  <c r="DC93" i="3"/>
  <c r="A94" i="3"/>
  <c r="CY94" i="3"/>
  <c r="CZ94" i="3"/>
  <c r="DB94" i="3" s="1"/>
  <c r="DA94" i="3"/>
  <c r="DC94" i="3"/>
  <c r="A95" i="3"/>
  <c r="CY95" i="3"/>
  <c r="CZ95" i="3"/>
  <c r="DB95" i="3" s="1"/>
  <c r="DA95" i="3"/>
  <c r="DC95" i="3"/>
  <c r="A96" i="3"/>
  <c r="CY96" i="3"/>
  <c r="CZ96" i="3"/>
  <c r="DA96" i="3"/>
  <c r="DB96" i="3"/>
  <c r="DC96" i="3"/>
  <c r="A97" i="3"/>
  <c r="CY97" i="3"/>
  <c r="CZ97" i="3"/>
  <c r="DB97" i="3" s="1"/>
  <c r="DA97" i="3"/>
  <c r="DC97" i="3"/>
  <c r="A98" i="3"/>
  <c r="CY98" i="3"/>
  <c r="CZ98" i="3"/>
  <c r="DB98" i="3" s="1"/>
  <c r="DA98" i="3"/>
  <c r="DC98" i="3"/>
  <c r="A99" i="3"/>
  <c r="CY99" i="3"/>
  <c r="CZ99" i="3"/>
  <c r="DB99" i="3" s="1"/>
  <c r="DA99" i="3"/>
  <c r="DC99" i="3"/>
  <c r="A100" i="3"/>
  <c r="CY100" i="3"/>
  <c r="CZ100" i="3"/>
  <c r="DA100" i="3"/>
  <c r="DB100" i="3"/>
  <c r="DC100" i="3"/>
  <c r="A101" i="3"/>
  <c r="CY101" i="3"/>
  <c r="CZ101" i="3"/>
  <c r="DB101" i="3" s="1"/>
  <c r="DA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B104" i="3" s="1"/>
  <c r="DA104" i="3"/>
  <c r="DC104" i="3"/>
  <c r="A105" i="3"/>
  <c r="CY105" i="3"/>
  <c r="CZ105" i="3"/>
  <c r="DA105" i="3"/>
  <c r="DB105" i="3"/>
  <c r="DC105" i="3"/>
  <c r="A106" i="3"/>
  <c r="CY106" i="3"/>
  <c r="CZ106" i="3"/>
  <c r="DB106" i="3" s="1"/>
  <c r="DA106" i="3"/>
  <c r="DC106" i="3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DA109" i="3"/>
  <c r="DC109" i="3"/>
  <c r="A110" i="3"/>
  <c r="CY110" i="3"/>
  <c r="CZ110" i="3"/>
  <c r="DB110" i="3" s="1"/>
  <c r="DA110" i="3"/>
  <c r="DC110" i="3"/>
  <c r="A111" i="3"/>
  <c r="CY111" i="3"/>
  <c r="CZ111" i="3"/>
  <c r="DB111" i="3" s="1"/>
  <c r="DA111" i="3"/>
  <c r="DC111" i="3"/>
  <c r="A112" i="3"/>
  <c r="CY112" i="3"/>
  <c r="CZ112" i="3"/>
  <c r="DA112" i="3"/>
  <c r="DB112" i="3"/>
  <c r="DC112" i="3"/>
  <c r="A113" i="3"/>
  <c r="CY113" i="3"/>
  <c r="CZ113" i="3"/>
  <c r="DB113" i="3" s="1"/>
  <c r="DA113" i="3"/>
  <c r="DC113" i="3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B116" i="3" s="1"/>
  <c r="DA116" i="3"/>
  <c r="DC116" i="3"/>
  <c r="A117" i="3"/>
  <c r="CY117" i="3"/>
  <c r="CZ117" i="3"/>
  <c r="DB117" i="3" s="1"/>
  <c r="DA117" i="3"/>
  <c r="DC117" i="3"/>
  <c r="A118" i="3"/>
  <c r="CY118" i="3"/>
  <c r="CZ118" i="3"/>
  <c r="DB118" i="3" s="1"/>
  <c r="DA118" i="3"/>
  <c r="DC118" i="3"/>
  <c r="A119" i="3"/>
  <c r="CY119" i="3"/>
  <c r="CZ119" i="3"/>
  <c r="DB119" i="3" s="1"/>
  <c r="DA119" i="3"/>
  <c r="DC119" i="3"/>
  <c r="A120" i="3"/>
  <c r="CY120" i="3"/>
  <c r="CZ120" i="3"/>
  <c r="DA120" i="3"/>
  <c r="DB120" i="3"/>
  <c r="DC120" i="3"/>
  <c r="A121" i="3"/>
  <c r="CY121" i="3"/>
  <c r="CZ121" i="3"/>
  <c r="DA121" i="3"/>
  <c r="DB121" i="3"/>
  <c r="DC121" i="3"/>
  <c r="A122" i="3"/>
  <c r="CY122" i="3"/>
  <c r="CZ122" i="3"/>
  <c r="DB122" i="3" s="1"/>
  <c r="DA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A125" i="3"/>
  <c r="DB125" i="3"/>
  <c r="DC125" i="3"/>
  <c r="A126" i="3"/>
  <c r="CY126" i="3"/>
  <c r="CZ126" i="3"/>
  <c r="DB126" i="3" s="1"/>
  <c r="DA126" i="3"/>
  <c r="DC126" i="3"/>
  <c r="A127" i="3"/>
  <c r="CY127" i="3"/>
  <c r="CZ127" i="3"/>
  <c r="DB127" i="3" s="1"/>
  <c r="DA127" i="3"/>
  <c r="DC127" i="3"/>
  <c r="A128" i="3"/>
  <c r="CY128" i="3"/>
  <c r="CZ128" i="3"/>
  <c r="DA128" i="3"/>
  <c r="DB128" i="3"/>
  <c r="DC128" i="3"/>
  <c r="A129" i="3"/>
  <c r="CY129" i="3"/>
  <c r="CZ129" i="3"/>
  <c r="DB129" i="3" s="1"/>
  <c r="DA129" i="3"/>
  <c r="DC129" i="3"/>
  <c r="A130" i="3"/>
  <c r="CY130" i="3"/>
  <c r="CZ130" i="3"/>
  <c r="DB130" i="3" s="1"/>
  <c r="DA130" i="3"/>
  <c r="DC130" i="3"/>
  <c r="A131" i="3"/>
  <c r="CY131" i="3"/>
  <c r="CZ131" i="3"/>
  <c r="DB131" i="3" s="1"/>
  <c r="DA131" i="3"/>
  <c r="DC131" i="3"/>
  <c r="A132" i="3"/>
  <c r="CY132" i="3"/>
  <c r="CZ132" i="3"/>
  <c r="DA132" i="3"/>
  <c r="DB132" i="3"/>
  <c r="DC132" i="3"/>
  <c r="A133" i="3"/>
  <c r="CY133" i="3"/>
  <c r="CZ133" i="3"/>
  <c r="DB133" i="3" s="1"/>
  <c r="DA133" i="3"/>
  <c r="DC133" i="3"/>
  <c r="A134" i="3"/>
  <c r="CY134" i="3"/>
  <c r="CZ134" i="3"/>
  <c r="DB134" i="3" s="1"/>
  <c r="DA134" i="3"/>
  <c r="DC134" i="3"/>
  <c r="A135" i="3"/>
  <c r="CY135" i="3"/>
  <c r="CZ135" i="3"/>
  <c r="DB135" i="3" s="1"/>
  <c r="DA135" i="3"/>
  <c r="DC135" i="3"/>
  <c r="A136" i="3"/>
  <c r="CY136" i="3"/>
  <c r="CZ136" i="3"/>
  <c r="DB136" i="3" s="1"/>
  <c r="DA136" i="3"/>
  <c r="DC136" i="3"/>
  <c r="A137" i="3"/>
  <c r="CY137" i="3"/>
  <c r="CZ137" i="3"/>
  <c r="DB137" i="3" s="1"/>
  <c r="DA137" i="3"/>
  <c r="DC137" i="3"/>
  <c r="A138" i="3"/>
  <c r="CY138" i="3"/>
  <c r="CZ138" i="3"/>
  <c r="DB138" i="3" s="1"/>
  <c r="DA138" i="3"/>
  <c r="DC138" i="3"/>
  <c r="A139" i="3"/>
  <c r="CY139" i="3"/>
  <c r="CZ139" i="3"/>
  <c r="DB139" i="3" s="1"/>
  <c r="DA139" i="3"/>
  <c r="DC139" i="3"/>
  <c r="A140" i="3"/>
  <c r="CY140" i="3"/>
  <c r="CZ140" i="3"/>
  <c r="DB140" i="3" s="1"/>
  <c r="DA140" i="3"/>
  <c r="DC140" i="3"/>
  <c r="A141" i="3"/>
  <c r="CY141" i="3"/>
  <c r="CZ141" i="3"/>
  <c r="DB141" i="3" s="1"/>
  <c r="DA141" i="3"/>
  <c r="DC141" i="3"/>
  <c r="A142" i="3"/>
  <c r="CY142" i="3"/>
  <c r="CZ142" i="3"/>
  <c r="DB142" i="3" s="1"/>
  <c r="DA142" i="3"/>
  <c r="DC142" i="3"/>
  <c r="A143" i="3"/>
  <c r="CY143" i="3"/>
  <c r="CZ143" i="3"/>
  <c r="DB143" i="3" s="1"/>
  <c r="DA143" i="3"/>
  <c r="DC143" i="3"/>
  <c r="A144" i="3"/>
  <c r="CY144" i="3"/>
  <c r="CZ144" i="3"/>
  <c r="DA144" i="3"/>
  <c r="DB144" i="3"/>
  <c r="DC144" i="3"/>
  <c r="A145" i="3"/>
  <c r="CY145" i="3"/>
  <c r="CZ145" i="3"/>
  <c r="DA145" i="3"/>
  <c r="DB145" i="3"/>
  <c r="DC145" i="3"/>
  <c r="A146" i="3"/>
  <c r="CY146" i="3"/>
  <c r="CZ146" i="3"/>
  <c r="DB146" i="3" s="1"/>
  <c r="DA146" i="3"/>
  <c r="DC146" i="3"/>
  <c r="A147" i="3"/>
  <c r="CY147" i="3"/>
  <c r="CZ147" i="3"/>
  <c r="DB147" i="3" s="1"/>
  <c r="DA147" i="3"/>
  <c r="DC147" i="3"/>
  <c r="A148" i="3"/>
  <c r="CY148" i="3"/>
  <c r="CZ148" i="3"/>
  <c r="DB148" i="3" s="1"/>
  <c r="DA148" i="3"/>
  <c r="DC148" i="3"/>
  <c r="A149" i="3"/>
  <c r="CY149" i="3"/>
  <c r="CZ149" i="3"/>
  <c r="DA149" i="3"/>
  <c r="DB149" i="3"/>
  <c r="DC149" i="3"/>
  <c r="A150" i="3"/>
  <c r="CY150" i="3"/>
  <c r="CZ150" i="3"/>
  <c r="DB150" i="3" s="1"/>
  <c r="DA150" i="3"/>
  <c r="DC150" i="3"/>
  <c r="A151" i="3"/>
  <c r="CY151" i="3"/>
  <c r="CZ151" i="3"/>
  <c r="DB151" i="3" s="1"/>
  <c r="DA151" i="3"/>
  <c r="DC151" i="3"/>
  <c r="A152" i="3"/>
  <c r="CY152" i="3"/>
  <c r="CZ152" i="3"/>
  <c r="DA152" i="3"/>
  <c r="DB152" i="3"/>
  <c r="DC152" i="3"/>
  <c r="A153" i="3"/>
  <c r="CY153" i="3"/>
  <c r="CZ153" i="3"/>
  <c r="DB153" i="3" s="1"/>
  <c r="DA153" i="3"/>
  <c r="DC153" i="3"/>
  <c r="A154" i="3"/>
  <c r="CY154" i="3"/>
  <c r="CZ154" i="3"/>
  <c r="DB154" i="3" s="1"/>
  <c r="DA154" i="3"/>
  <c r="DC154" i="3"/>
  <c r="A155" i="3"/>
  <c r="CY155" i="3"/>
  <c r="CZ155" i="3"/>
  <c r="DB155" i="3" s="1"/>
  <c r="DA155" i="3"/>
  <c r="DC155" i="3"/>
  <c r="A156" i="3"/>
  <c r="CY156" i="3"/>
  <c r="CZ156" i="3"/>
  <c r="DA156" i="3"/>
  <c r="DB156" i="3"/>
  <c r="DC156" i="3"/>
  <c r="A157" i="3"/>
  <c r="CY157" i="3"/>
  <c r="CZ157" i="3"/>
  <c r="DB157" i="3" s="1"/>
  <c r="DA157" i="3"/>
  <c r="DC157" i="3"/>
  <c r="A158" i="3"/>
  <c r="CY158" i="3"/>
  <c r="CZ158" i="3"/>
  <c r="DB158" i="3" s="1"/>
  <c r="DA158" i="3"/>
  <c r="DC158" i="3"/>
  <c r="A159" i="3"/>
  <c r="CY159" i="3"/>
  <c r="CZ159" i="3"/>
  <c r="DB159" i="3" s="1"/>
  <c r="DA159" i="3"/>
  <c r="DC159" i="3"/>
  <c r="A160" i="3"/>
  <c r="CY160" i="3"/>
  <c r="CZ160" i="3"/>
  <c r="DB160" i="3" s="1"/>
  <c r="DA160" i="3"/>
  <c r="DC160" i="3"/>
  <c r="A161" i="3"/>
  <c r="CY161" i="3"/>
  <c r="CZ161" i="3"/>
  <c r="DB161" i="3" s="1"/>
  <c r="DA161" i="3"/>
  <c r="DC161" i="3"/>
  <c r="A162" i="3"/>
  <c r="CY162" i="3"/>
  <c r="CZ162" i="3"/>
  <c r="DB162" i="3" s="1"/>
  <c r="DA162" i="3"/>
  <c r="DC162" i="3"/>
  <c r="A163" i="3"/>
  <c r="CY163" i="3"/>
  <c r="CZ163" i="3"/>
  <c r="DB163" i="3" s="1"/>
  <c r="DA163" i="3"/>
  <c r="DC163" i="3"/>
  <c r="A164" i="3"/>
  <c r="CY164" i="3"/>
  <c r="CZ164" i="3"/>
  <c r="DB164" i="3" s="1"/>
  <c r="DA164" i="3"/>
  <c r="DC164" i="3"/>
  <c r="A165" i="3"/>
  <c r="CY165" i="3"/>
  <c r="CZ165" i="3"/>
  <c r="DB165" i="3" s="1"/>
  <c r="DA165" i="3"/>
  <c r="DC165" i="3"/>
  <c r="A166" i="3"/>
  <c r="CY166" i="3"/>
  <c r="CZ166" i="3"/>
  <c r="DB166" i="3" s="1"/>
  <c r="DA166" i="3"/>
  <c r="DC166" i="3"/>
  <c r="A167" i="3"/>
  <c r="CY167" i="3"/>
  <c r="CZ167" i="3"/>
  <c r="DB167" i="3" s="1"/>
  <c r="DA167" i="3"/>
  <c r="DC167" i="3"/>
  <c r="A168" i="3"/>
  <c r="CY168" i="3"/>
  <c r="CZ168" i="3"/>
  <c r="DA168" i="3"/>
  <c r="DB168" i="3"/>
  <c r="DC168" i="3"/>
  <c r="A169" i="3"/>
  <c r="CY169" i="3"/>
  <c r="CZ169" i="3"/>
  <c r="DA169" i="3"/>
  <c r="DB169" i="3"/>
  <c r="DC169" i="3"/>
  <c r="A170" i="3"/>
  <c r="CY170" i="3"/>
  <c r="CZ170" i="3"/>
  <c r="DB170" i="3" s="1"/>
  <c r="DA170" i="3"/>
  <c r="DC170" i="3"/>
  <c r="A171" i="3"/>
  <c r="CY171" i="3"/>
  <c r="CZ171" i="3"/>
  <c r="DB171" i="3" s="1"/>
  <c r="DA171" i="3"/>
  <c r="DC171" i="3"/>
  <c r="A172" i="3"/>
  <c r="CY172" i="3"/>
  <c r="CZ172" i="3"/>
  <c r="DA172" i="3"/>
  <c r="DB172" i="3"/>
  <c r="DC172" i="3"/>
  <c r="A173" i="3"/>
  <c r="CY173" i="3"/>
  <c r="CZ173" i="3"/>
  <c r="DB173" i="3" s="1"/>
  <c r="DA173" i="3"/>
  <c r="DC173" i="3"/>
  <c r="A174" i="3"/>
  <c r="CY174" i="3"/>
  <c r="CZ174" i="3"/>
  <c r="DB174" i="3" s="1"/>
  <c r="DA174" i="3"/>
  <c r="DC174" i="3"/>
  <c r="A175" i="3"/>
  <c r="CY175" i="3"/>
  <c r="CZ175" i="3"/>
  <c r="DB175" i="3" s="1"/>
  <c r="DA175" i="3"/>
  <c r="DC175" i="3"/>
  <c r="A176" i="3"/>
  <c r="CY176" i="3"/>
  <c r="CZ176" i="3"/>
  <c r="DA176" i="3"/>
  <c r="DB176" i="3"/>
  <c r="DC176" i="3"/>
  <c r="A177" i="3"/>
  <c r="CY177" i="3"/>
  <c r="CZ177" i="3"/>
  <c r="DB177" i="3" s="1"/>
  <c r="DA177" i="3"/>
  <c r="DC177" i="3"/>
  <c r="A178" i="3"/>
  <c r="CY178" i="3"/>
  <c r="CZ178" i="3"/>
  <c r="DB178" i="3" s="1"/>
  <c r="DA178" i="3"/>
  <c r="DC178" i="3"/>
  <c r="A179" i="3"/>
  <c r="CY179" i="3"/>
  <c r="CZ179" i="3"/>
  <c r="DB179" i="3" s="1"/>
  <c r="DA179" i="3"/>
  <c r="DC179" i="3"/>
  <c r="A180" i="3"/>
  <c r="CY180" i="3"/>
  <c r="CZ180" i="3"/>
  <c r="DB180" i="3" s="1"/>
  <c r="DA180" i="3"/>
  <c r="DC180" i="3"/>
  <c r="A181" i="3"/>
  <c r="CY181" i="3"/>
  <c r="CZ181" i="3"/>
  <c r="DA181" i="3"/>
  <c r="DB181" i="3"/>
  <c r="DC181" i="3"/>
  <c r="A182" i="3"/>
  <c r="CY182" i="3"/>
  <c r="CZ182" i="3"/>
  <c r="DB182" i="3" s="1"/>
  <c r="DA182" i="3"/>
  <c r="DC182" i="3"/>
  <c r="A183" i="3"/>
  <c r="CY183" i="3"/>
  <c r="CZ183" i="3"/>
  <c r="DB183" i="3" s="1"/>
  <c r="DA183" i="3"/>
  <c r="DC183" i="3"/>
  <c r="A184" i="3"/>
  <c r="CY184" i="3"/>
  <c r="CZ184" i="3"/>
  <c r="DA184" i="3"/>
  <c r="DB184" i="3"/>
  <c r="DC184" i="3"/>
  <c r="A185" i="3"/>
  <c r="CY185" i="3"/>
  <c r="CZ185" i="3"/>
  <c r="DA185" i="3"/>
  <c r="DB185" i="3"/>
  <c r="DC185" i="3"/>
  <c r="A186" i="3"/>
  <c r="CY186" i="3"/>
  <c r="CZ186" i="3"/>
  <c r="DB186" i="3" s="1"/>
  <c r="DA186" i="3"/>
  <c r="DC186" i="3"/>
  <c r="A187" i="3"/>
  <c r="CY187" i="3"/>
  <c r="CZ187" i="3"/>
  <c r="DB187" i="3" s="1"/>
  <c r="DA187" i="3"/>
  <c r="DC187" i="3"/>
  <c r="A188" i="3"/>
  <c r="CY188" i="3"/>
  <c r="CZ188" i="3"/>
  <c r="DA188" i="3"/>
  <c r="DB188" i="3"/>
  <c r="DC188" i="3"/>
  <c r="A189" i="3"/>
  <c r="CY189" i="3"/>
  <c r="CZ189" i="3"/>
  <c r="DA189" i="3"/>
  <c r="DB189" i="3"/>
  <c r="DC189" i="3"/>
  <c r="A190" i="3"/>
  <c r="CY190" i="3"/>
  <c r="CZ190" i="3"/>
  <c r="DB190" i="3" s="1"/>
  <c r="DA190" i="3"/>
  <c r="DC190" i="3"/>
  <c r="A191" i="3"/>
  <c r="CY191" i="3"/>
  <c r="CZ191" i="3"/>
  <c r="DB191" i="3" s="1"/>
  <c r="DA191" i="3"/>
  <c r="DC191" i="3"/>
  <c r="A192" i="3"/>
  <c r="CY192" i="3"/>
  <c r="CZ192" i="3"/>
  <c r="DB192" i="3" s="1"/>
  <c r="DA192" i="3"/>
  <c r="DC192" i="3"/>
  <c r="A193" i="3"/>
  <c r="CY193" i="3"/>
  <c r="CZ193" i="3"/>
  <c r="DA193" i="3"/>
  <c r="DB193" i="3"/>
  <c r="DC193" i="3"/>
  <c r="A194" i="3"/>
  <c r="CY194" i="3"/>
  <c r="CZ194" i="3"/>
  <c r="DB194" i="3" s="1"/>
  <c r="DA194" i="3"/>
  <c r="DC194" i="3"/>
  <c r="A195" i="3"/>
  <c r="CY195" i="3"/>
  <c r="CZ195" i="3"/>
  <c r="DB195" i="3" s="1"/>
  <c r="DA195" i="3"/>
  <c r="DC195" i="3"/>
  <c r="A196" i="3"/>
  <c r="CY196" i="3"/>
  <c r="CZ196" i="3"/>
  <c r="DA196" i="3"/>
  <c r="DB196" i="3"/>
  <c r="DC196" i="3"/>
  <c r="A197" i="3"/>
  <c r="CY197" i="3"/>
  <c r="CZ197" i="3"/>
  <c r="DB197" i="3" s="1"/>
  <c r="DA197" i="3"/>
  <c r="DC197" i="3"/>
  <c r="A198" i="3"/>
  <c r="CY198" i="3"/>
  <c r="CZ198" i="3"/>
  <c r="DB198" i="3" s="1"/>
  <c r="DA198" i="3"/>
  <c r="DC198" i="3"/>
  <c r="A199" i="3"/>
  <c r="CY199" i="3"/>
  <c r="CZ199" i="3"/>
  <c r="DB199" i="3" s="1"/>
  <c r="DA199" i="3"/>
  <c r="DC199" i="3"/>
  <c r="A200" i="3"/>
  <c r="CY200" i="3"/>
  <c r="CZ200" i="3"/>
  <c r="DA200" i="3"/>
  <c r="DB200" i="3"/>
  <c r="DC200" i="3"/>
  <c r="A201" i="3"/>
  <c r="CY201" i="3"/>
  <c r="CZ201" i="3"/>
  <c r="DB201" i="3" s="1"/>
  <c r="DA201" i="3"/>
  <c r="DC201" i="3"/>
  <c r="A202" i="3"/>
  <c r="CY202" i="3"/>
  <c r="CZ202" i="3"/>
  <c r="DB202" i="3" s="1"/>
  <c r="DA202" i="3"/>
  <c r="DC202" i="3"/>
  <c r="A203" i="3"/>
  <c r="CY203" i="3"/>
  <c r="CZ203" i="3"/>
  <c r="DB203" i="3" s="1"/>
  <c r="DA203" i="3"/>
  <c r="DC203" i="3"/>
  <c r="A204" i="3"/>
  <c r="CY204" i="3"/>
  <c r="CZ204" i="3"/>
  <c r="DB204" i="3" s="1"/>
  <c r="DA204" i="3"/>
  <c r="DC204" i="3"/>
  <c r="A205" i="3"/>
  <c r="CY205" i="3"/>
  <c r="CZ205" i="3"/>
  <c r="DA205" i="3"/>
  <c r="DB205" i="3"/>
  <c r="DC205" i="3"/>
  <c r="A206" i="3"/>
  <c r="CY206" i="3"/>
  <c r="CZ206" i="3"/>
  <c r="DB206" i="3" s="1"/>
  <c r="DA206" i="3"/>
  <c r="DC206" i="3"/>
  <c r="A207" i="3"/>
  <c r="CY207" i="3"/>
  <c r="CZ207" i="3"/>
  <c r="DB207" i="3" s="1"/>
  <c r="DA207" i="3"/>
  <c r="DC207" i="3"/>
  <c r="A208" i="3"/>
  <c r="CY208" i="3"/>
  <c r="CZ208" i="3"/>
  <c r="DB208" i="3" s="1"/>
  <c r="DA208" i="3"/>
  <c r="DC208" i="3"/>
  <c r="A209" i="3"/>
  <c r="CX209" i="3"/>
  <c r="CY209" i="3"/>
  <c r="CZ209" i="3"/>
  <c r="DA209" i="3"/>
  <c r="DB209" i="3"/>
  <c r="DC209" i="3"/>
  <c r="A210" i="3"/>
  <c r="CX210" i="3"/>
  <c r="CY210" i="3"/>
  <c r="CZ210" i="3"/>
  <c r="DB210" i="3" s="1"/>
  <c r="DA210" i="3"/>
  <c r="DC210" i="3"/>
  <c r="A211" i="3"/>
  <c r="CX211" i="3"/>
  <c r="CY211" i="3"/>
  <c r="CZ211" i="3"/>
  <c r="DB211" i="3" s="1"/>
  <c r="DA211" i="3"/>
  <c r="DC211" i="3"/>
  <c r="A212" i="3"/>
  <c r="CX212" i="3"/>
  <c r="CY212" i="3"/>
  <c r="CZ212" i="3"/>
  <c r="DA212" i="3"/>
  <c r="DB212" i="3"/>
  <c r="DC212" i="3"/>
  <c r="A213" i="3"/>
  <c r="CX213" i="3"/>
  <c r="CY213" i="3"/>
  <c r="CZ213" i="3"/>
  <c r="DB213" i="3" s="1"/>
  <c r="DA213" i="3"/>
  <c r="DC213" i="3"/>
  <c r="A214" i="3"/>
  <c r="CX214" i="3"/>
  <c r="CY214" i="3"/>
  <c r="CZ214" i="3"/>
  <c r="DB214" i="3" s="1"/>
  <c r="DA214" i="3"/>
  <c r="DC214" i="3"/>
  <c r="A215" i="3"/>
  <c r="CX215" i="3"/>
  <c r="CY215" i="3"/>
  <c r="CZ215" i="3"/>
  <c r="DB215" i="3" s="1"/>
  <c r="DA215" i="3"/>
  <c r="DC215" i="3"/>
  <c r="A216" i="3"/>
  <c r="CX216" i="3"/>
  <c r="CY216" i="3"/>
  <c r="CZ216" i="3"/>
  <c r="DB216" i="3" s="1"/>
  <c r="DA216" i="3"/>
  <c r="DC216" i="3"/>
  <c r="A217" i="3"/>
  <c r="CX217" i="3"/>
  <c r="CY217" i="3"/>
  <c r="CZ217" i="3"/>
  <c r="DA217" i="3"/>
  <c r="DB217" i="3"/>
  <c r="DC217" i="3"/>
  <c r="A218" i="3"/>
  <c r="CX218" i="3"/>
  <c r="CY218" i="3"/>
  <c r="CZ218" i="3"/>
  <c r="DB218" i="3" s="1"/>
  <c r="DA218" i="3"/>
  <c r="DC218" i="3"/>
  <c r="A219" i="3"/>
  <c r="CX219" i="3"/>
  <c r="CY219" i="3"/>
  <c r="CZ219" i="3"/>
  <c r="DB219" i="3" s="1"/>
  <c r="DA219" i="3"/>
  <c r="DC219" i="3"/>
  <c r="A220" i="3"/>
  <c r="CX220" i="3"/>
  <c r="CY220" i="3"/>
  <c r="CZ220" i="3"/>
  <c r="DB220" i="3" s="1"/>
  <c r="DA220" i="3"/>
  <c r="DC220" i="3"/>
  <c r="A221" i="3"/>
  <c r="CX221" i="3"/>
  <c r="CY221" i="3"/>
  <c r="CZ221" i="3"/>
  <c r="DB221" i="3" s="1"/>
  <c r="DA221" i="3"/>
  <c r="DC221" i="3"/>
  <c r="A222" i="3"/>
  <c r="CX222" i="3"/>
  <c r="CY222" i="3"/>
  <c r="CZ222" i="3"/>
  <c r="DB222" i="3" s="1"/>
  <c r="DA222" i="3"/>
  <c r="DC222" i="3"/>
  <c r="A223" i="3"/>
  <c r="CX223" i="3"/>
  <c r="CY223" i="3"/>
  <c r="CZ223" i="3"/>
  <c r="DB223" i="3" s="1"/>
  <c r="DA223" i="3"/>
  <c r="DC223" i="3"/>
  <c r="A224" i="3"/>
  <c r="CX224" i="3"/>
  <c r="CY224" i="3"/>
  <c r="CZ224" i="3"/>
  <c r="DB224" i="3" s="1"/>
  <c r="DA224" i="3"/>
  <c r="DC224" i="3"/>
  <c r="A225" i="3"/>
  <c r="CY225" i="3"/>
  <c r="CZ225" i="3"/>
  <c r="DB225" i="3" s="1"/>
  <c r="DA225" i="3"/>
  <c r="DC225" i="3"/>
  <c r="A226" i="3"/>
  <c r="CY226" i="3"/>
  <c r="CZ226" i="3"/>
  <c r="DB226" i="3" s="1"/>
  <c r="DA226" i="3"/>
  <c r="DC226" i="3"/>
  <c r="A227" i="3"/>
  <c r="CY227" i="3"/>
  <c r="CZ227" i="3"/>
  <c r="DB227" i="3" s="1"/>
  <c r="DA227" i="3"/>
  <c r="DC227" i="3"/>
  <c r="A228" i="3"/>
  <c r="CY228" i="3"/>
  <c r="CZ228" i="3"/>
  <c r="DA228" i="3"/>
  <c r="DB228" i="3"/>
  <c r="DC228" i="3"/>
  <c r="A229" i="3"/>
  <c r="CY229" i="3"/>
  <c r="CZ229" i="3"/>
  <c r="DB229" i="3" s="1"/>
  <c r="DA229" i="3"/>
  <c r="DC229" i="3"/>
  <c r="A230" i="3"/>
  <c r="CY230" i="3"/>
  <c r="CZ230" i="3"/>
  <c r="DB230" i="3" s="1"/>
  <c r="DA230" i="3"/>
  <c r="DC230" i="3"/>
  <c r="A231" i="3"/>
  <c r="CY231" i="3"/>
  <c r="CZ231" i="3"/>
  <c r="DB231" i="3" s="1"/>
  <c r="DA231" i="3"/>
  <c r="DC231" i="3"/>
  <c r="A232" i="3"/>
  <c r="CY232" i="3"/>
  <c r="CZ232" i="3"/>
  <c r="DA232" i="3"/>
  <c r="DB232" i="3"/>
  <c r="DC232" i="3"/>
  <c r="A233" i="3"/>
  <c r="CY233" i="3"/>
  <c r="CZ233" i="3"/>
  <c r="DB233" i="3" s="1"/>
  <c r="DA233" i="3"/>
  <c r="DC233" i="3"/>
  <c r="A234" i="3"/>
  <c r="CY234" i="3"/>
  <c r="CZ234" i="3"/>
  <c r="DB234" i="3" s="1"/>
  <c r="DA234" i="3"/>
  <c r="DC234" i="3"/>
  <c r="A235" i="3"/>
  <c r="CY235" i="3"/>
  <c r="CZ235" i="3"/>
  <c r="DB235" i="3" s="1"/>
  <c r="DA235" i="3"/>
  <c r="DC235" i="3"/>
  <c r="A236" i="3"/>
  <c r="CY236" i="3"/>
  <c r="CZ236" i="3"/>
  <c r="DB236" i="3" s="1"/>
  <c r="DA236" i="3"/>
  <c r="DC236" i="3"/>
  <c r="A237" i="3"/>
  <c r="CY237" i="3"/>
  <c r="CZ237" i="3"/>
  <c r="DA237" i="3"/>
  <c r="DB237" i="3"/>
  <c r="DC237" i="3"/>
  <c r="A238" i="3"/>
  <c r="CY238" i="3"/>
  <c r="CZ238" i="3"/>
  <c r="DB238" i="3" s="1"/>
  <c r="DA238" i="3"/>
  <c r="DC238" i="3"/>
  <c r="A239" i="3"/>
  <c r="CY239" i="3"/>
  <c r="CZ239" i="3"/>
  <c r="DB239" i="3" s="1"/>
  <c r="DA239" i="3"/>
  <c r="DC239" i="3"/>
  <c r="A240" i="3"/>
  <c r="CY240" i="3"/>
  <c r="CZ240" i="3"/>
  <c r="DA240" i="3"/>
  <c r="DB240" i="3"/>
  <c r="DC240" i="3"/>
  <c r="A241" i="3"/>
  <c r="CY241" i="3"/>
  <c r="CZ241" i="3"/>
  <c r="DB241" i="3" s="1"/>
  <c r="DA241" i="3"/>
  <c r="DC241" i="3"/>
  <c r="A242" i="3"/>
  <c r="CY242" i="3"/>
  <c r="CZ242" i="3"/>
  <c r="DB242" i="3" s="1"/>
  <c r="DA242" i="3"/>
  <c r="DC242" i="3"/>
  <c r="A243" i="3"/>
  <c r="CY243" i="3"/>
  <c r="CZ243" i="3"/>
  <c r="DB243" i="3" s="1"/>
  <c r="DA243" i="3"/>
  <c r="DC243" i="3"/>
  <c r="A244" i="3"/>
  <c r="CY244" i="3"/>
  <c r="CZ244" i="3"/>
  <c r="DB244" i="3" s="1"/>
  <c r="DA244" i="3"/>
  <c r="DC244" i="3"/>
  <c r="A245" i="3"/>
  <c r="CY245" i="3"/>
  <c r="CZ245" i="3"/>
  <c r="DA245" i="3"/>
  <c r="DB245" i="3"/>
  <c r="DC245" i="3"/>
  <c r="A246" i="3"/>
  <c r="CY246" i="3"/>
  <c r="CZ246" i="3"/>
  <c r="DB246" i="3" s="1"/>
  <c r="DA246" i="3"/>
  <c r="DC246" i="3"/>
  <c r="A247" i="3"/>
  <c r="CY247" i="3"/>
  <c r="CZ247" i="3"/>
  <c r="DB247" i="3" s="1"/>
  <c r="DA247" i="3"/>
  <c r="DC247" i="3"/>
  <c r="A248" i="3"/>
  <c r="CY248" i="3"/>
  <c r="CZ248" i="3"/>
  <c r="DA248" i="3"/>
  <c r="DB248" i="3"/>
  <c r="DC248" i="3"/>
  <c r="A249" i="3"/>
  <c r="CY249" i="3"/>
  <c r="CZ249" i="3"/>
  <c r="DB249" i="3" s="1"/>
  <c r="DA249" i="3"/>
  <c r="DC249" i="3"/>
  <c r="A250" i="3"/>
  <c r="CY250" i="3"/>
  <c r="CZ250" i="3"/>
  <c r="DB250" i="3" s="1"/>
  <c r="DA250" i="3"/>
  <c r="DC250" i="3"/>
  <c r="A251" i="3"/>
  <c r="CY251" i="3"/>
  <c r="CZ251" i="3"/>
  <c r="DB251" i="3" s="1"/>
  <c r="DA251" i="3"/>
  <c r="DC251" i="3"/>
  <c r="A252" i="3"/>
  <c r="CY252" i="3"/>
  <c r="CZ252" i="3"/>
  <c r="DB252" i="3" s="1"/>
  <c r="DA252" i="3"/>
  <c r="DC252" i="3"/>
  <c r="A253" i="3"/>
  <c r="CY253" i="3"/>
  <c r="CZ253" i="3"/>
  <c r="DA253" i="3"/>
  <c r="DB253" i="3"/>
  <c r="DC253" i="3"/>
  <c r="A254" i="3"/>
  <c r="CY254" i="3"/>
  <c r="CZ254" i="3"/>
  <c r="DB254" i="3" s="1"/>
  <c r="DA254" i="3"/>
  <c r="DC254" i="3"/>
  <c r="A255" i="3"/>
  <c r="CY255" i="3"/>
  <c r="CZ255" i="3"/>
  <c r="DB255" i="3" s="1"/>
  <c r="DA255" i="3"/>
  <c r="DC255" i="3"/>
  <c r="A256" i="3"/>
  <c r="CY256" i="3"/>
  <c r="CZ256" i="3"/>
  <c r="DA256" i="3"/>
  <c r="DB256" i="3"/>
  <c r="DC256" i="3"/>
  <c r="A257" i="3"/>
  <c r="CY257" i="3"/>
  <c r="CZ257" i="3"/>
  <c r="DB257" i="3" s="1"/>
  <c r="DA257" i="3"/>
  <c r="DC257" i="3"/>
  <c r="A258" i="3"/>
  <c r="CY258" i="3"/>
  <c r="CZ258" i="3"/>
  <c r="DB258" i="3" s="1"/>
  <c r="DA258" i="3"/>
  <c r="DC258" i="3"/>
  <c r="A259" i="3"/>
  <c r="CY259" i="3"/>
  <c r="CZ259" i="3"/>
  <c r="DB259" i="3" s="1"/>
  <c r="DA259" i="3"/>
  <c r="DC259" i="3"/>
  <c r="A260" i="3"/>
  <c r="CY260" i="3"/>
  <c r="CZ260" i="3"/>
  <c r="DA260" i="3"/>
  <c r="DB260" i="3"/>
  <c r="DC260" i="3"/>
  <c r="A261" i="3"/>
  <c r="CY261" i="3"/>
  <c r="CZ261" i="3"/>
  <c r="DB261" i="3" s="1"/>
  <c r="DA261" i="3"/>
  <c r="DC261" i="3"/>
  <c r="A262" i="3"/>
  <c r="CY262" i="3"/>
  <c r="CZ262" i="3"/>
  <c r="DB262" i="3" s="1"/>
  <c r="DA262" i="3"/>
  <c r="DC262" i="3"/>
  <c r="A263" i="3"/>
  <c r="CY263" i="3"/>
  <c r="CZ263" i="3"/>
  <c r="DB263" i="3" s="1"/>
  <c r="DA263" i="3"/>
  <c r="DC263" i="3"/>
  <c r="A264" i="3"/>
  <c r="CY264" i="3"/>
  <c r="CZ264" i="3"/>
  <c r="DB264" i="3" s="1"/>
  <c r="DA264" i="3"/>
  <c r="DC264" i="3"/>
  <c r="A265" i="3"/>
  <c r="CY265" i="3"/>
  <c r="CZ265" i="3"/>
  <c r="DA265" i="3"/>
  <c r="DB265" i="3"/>
  <c r="DC265" i="3"/>
  <c r="A266" i="3"/>
  <c r="CY266" i="3"/>
  <c r="CZ266" i="3"/>
  <c r="DB266" i="3" s="1"/>
  <c r="DA266" i="3"/>
  <c r="DC266" i="3"/>
  <c r="A267" i="3"/>
  <c r="CY267" i="3"/>
  <c r="CZ267" i="3"/>
  <c r="DB267" i="3" s="1"/>
  <c r="DA267" i="3"/>
  <c r="DC267" i="3"/>
  <c r="A268" i="3"/>
  <c r="CY268" i="3"/>
  <c r="CZ268" i="3"/>
  <c r="DA268" i="3"/>
  <c r="DB268" i="3"/>
  <c r="DC268" i="3"/>
  <c r="A269" i="3"/>
  <c r="CY269" i="3"/>
  <c r="CZ269" i="3"/>
  <c r="DB269" i="3" s="1"/>
  <c r="DA269" i="3"/>
  <c r="DC269" i="3"/>
  <c r="A270" i="3"/>
  <c r="CY270" i="3"/>
  <c r="CZ270" i="3"/>
  <c r="DB270" i="3" s="1"/>
  <c r="DA270" i="3"/>
  <c r="DC270" i="3"/>
  <c r="A271" i="3"/>
  <c r="CY271" i="3"/>
  <c r="CZ271" i="3"/>
  <c r="DB271" i="3" s="1"/>
  <c r="DA271" i="3"/>
  <c r="DC271" i="3"/>
  <c r="A272" i="3"/>
  <c r="CY272" i="3"/>
  <c r="CZ272" i="3"/>
  <c r="DB272" i="3" s="1"/>
  <c r="DA272" i="3"/>
  <c r="DC272" i="3"/>
  <c r="A273" i="3"/>
  <c r="CY273" i="3"/>
  <c r="CZ273" i="3"/>
  <c r="DA273" i="3"/>
  <c r="DB273" i="3"/>
  <c r="DC273" i="3"/>
  <c r="A274" i="3"/>
  <c r="CY274" i="3"/>
  <c r="CZ274" i="3"/>
  <c r="DB274" i="3" s="1"/>
  <c r="DA274" i="3"/>
  <c r="DC274" i="3"/>
  <c r="A275" i="3"/>
  <c r="CY275" i="3"/>
  <c r="CZ275" i="3"/>
  <c r="DB275" i="3" s="1"/>
  <c r="DA275" i="3"/>
  <c r="DC275" i="3"/>
  <c r="A276" i="3"/>
  <c r="CY276" i="3"/>
  <c r="CZ276" i="3"/>
  <c r="DA276" i="3"/>
  <c r="DB276" i="3"/>
  <c r="DC276" i="3"/>
  <c r="A277" i="3"/>
  <c r="CY277" i="3"/>
  <c r="CZ277" i="3"/>
  <c r="DB277" i="3" s="1"/>
  <c r="DA277" i="3"/>
  <c r="DC277" i="3"/>
  <c r="A278" i="3"/>
  <c r="CY278" i="3"/>
  <c r="CZ278" i="3"/>
  <c r="DB278" i="3" s="1"/>
  <c r="DA278" i="3"/>
  <c r="DC278" i="3"/>
  <c r="A279" i="3"/>
  <c r="CY279" i="3"/>
  <c r="CZ279" i="3"/>
  <c r="DB279" i="3" s="1"/>
  <c r="DA279" i="3"/>
  <c r="DC279" i="3"/>
  <c r="A280" i="3"/>
  <c r="CY280" i="3"/>
  <c r="CZ280" i="3"/>
  <c r="DB280" i="3" s="1"/>
  <c r="DA280" i="3"/>
  <c r="DC280" i="3"/>
  <c r="A281" i="3"/>
  <c r="CY281" i="3"/>
  <c r="CZ281" i="3"/>
  <c r="DA281" i="3"/>
  <c r="DB281" i="3"/>
  <c r="DC281" i="3"/>
  <c r="A282" i="3"/>
  <c r="CY282" i="3"/>
  <c r="CZ282" i="3"/>
  <c r="DB282" i="3" s="1"/>
  <c r="DA282" i="3"/>
  <c r="DC282" i="3"/>
  <c r="A283" i="3"/>
  <c r="CY283" i="3"/>
  <c r="CZ283" i="3"/>
  <c r="DB283" i="3" s="1"/>
  <c r="DA283" i="3"/>
  <c r="DC283" i="3"/>
  <c r="A284" i="3"/>
  <c r="CY284" i="3"/>
  <c r="CZ284" i="3"/>
  <c r="DA284" i="3"/>
  <c r="DB284" i="3"/>
  <c r="DC284" i="3"/>
  <c r="A285" i="3"/>
  <c r="CY285" i="3"/>
  <c r="CZ285" i="3"/>
  <c r="DB285" i="3" s="1"/>
  <c r="DA285" i="3"/>
  <c r="DC285" i="3"/>
  <c r="A286" i="3"/>
  <c r="CY286" i="3"/>
  <c r="CZ286" i="3"/>
  <c r="DB286" i="3" s="1"/>
  <c r="DA286" i="3"/>
  <c r="DC286" i="3"/>
  <c r="A287" i="3"/>
  <c r="CY287" i="3"/>
  <c r="CZ287" i="3"/>
  <c r="DB287" i="3" s="1"/>
  <c r="DA287" i="3"/>
  <c r="DC287" i="3"/>
  <c r="A288" i="3"/>
  <c r="CY288" i="3"/>
  <c r="CZ288" i="3"/>
  <c r="DB288" i="3" s="1"/>
  <c r="DA288" i="3"/>
  <c r="DC288" i="3"/>
  <c r="A289" i="3"/>
  <c r="CY289" i="3"/>
  <c r="CZ289" i="3"/>
  <c r="DA289" i="3"/>
  <c r="DB289" i="3"/>
  <c r="DC289" i="3"/>
  <c r="A290" i="3"/>
  <c r="CY290" i="3"/>
  <c r="CZ290" i="3"/>
  <c r="DB290" i="3" s="1"/>
  <c r="DA290" i="3"/>
  <c r="DC290" i="3"/>
  <c r="A291" i="3"/>
  <c r="CY291" i="3"/>
  <c r="CZ291" i="3"/>
  <c r="DB291" i="3" s="1"/>
  <c r="DA291" i="3"/>
  <c r="DC291" i="3"/>
  <c r="A292" i="3"/>
  <c r="CY292" i="3"/>
  <c r="CZ292" i="3"/>
  <c r="DB292" i="3" s="1"/>
  <c r="DA292" i="3"/>
  <c r="DC292" i="3"/>
  <c r="A293" i="3"/>
  <c r="CY293" i="3"/>
  <c r="CZ293" i="3"/>
  <c r="DA293" i="3"/>
  <c r="DB293" i="3"/>
  <c r="DC293" i="3"/>
  <c r="A294" i="3"/>
  <c r="CY294" i="3"/>
  <c r="CZ294" i="3"/>
  <c r="DB294" i="3" s="1"/>
  <c r="DA294" i="3"/>
  <c r="DC294" i="3"/>
  <c r="A295" i="3"/>
  <c r="CY295" i="3"/>
  <c r="CZ295" i="3"/>
  <c r="DB295" i="3" s="1"/>
  <c r="DA295" i="3"/>
  <c r="DC295" i="3"/>
  <c r="A296" i="3"/>
  <c r="CY296" i="3"/>
  <c r="CZ296" i="3"/>
  <c r="DA296" i="3"/>
  <c r="DB296" i="3"/>
  <c r="DC296" i="3"/>
  <c r="A297" i="3"/>
  <c r="CY297" i="3"/>
  <c r="CZ297" i="3"/>
  <c r="DB297" i="3" s="1"/>
  <c r="DA297" i="3"/>
  <c r="DC297" i="3"/>
  <c r="A298" i="3"/>
  <c r="CY298" i="3"/>
  <c r="CZ298" i="3"/>
  <c r="DB298" i="3" s="1"/>
  <c r="DA298" i="3"/>
  <c r="DC298" i="3"/>
  <c r="A299" i="3"/>
  <c r="CY299" i="3"/>
  <c r="CZ299" i="3"/>
  <c r="DB299" i="3" s="1"/>
  <c r="DA299" i="3"/>
  <c r="DC299" i="3"/>
  <c r="A300" i="3"/>
  <c r="CY300" i="3"/>
  <c r="CZ300" i="3"/>
  <c r="DB300" i="3" s="1"/>
  <c r="DA300" i="3"/>
  <c r="DC300" i="3"/>
  <c r="A301" i="3"/>
  <c r="CY301" i="3"/>
  <c r="CZ301" i="3"/>
  <c r="DA301" i="3"/>
  <c r="DB301" i="3"/>
  <c r="DC301" i="3"/>
  <c r="A302" i="3"/>
  <c r="CY302" i="3"/>
  <c r="CZ302" i="3"/>
  <c r="DB302" i="3" s="1"/>
  <c r="DA302" i="3"/>
  <c r="DC302" i="3"/>
  <c r="A303" i="3"/>
  <c r="CY303" i="3"/>
  <c r="CZ303" i="3"/>
  <c r="DB303" i="3" s="1"/>
  <c r="DA303" i="3"/>
  <c r="DC303" i="3"/>
  <c r="A304" i="3"/>
  <c r="CY304" i="3"/>
  <c r="CZ304" i="3"/>
  <c r="DA304" i="3"/>
  <c r="DB304" i="3"/>
  <c r="DC304" i="3"/>
  <c r="A305" i="3"/>
  <c r="CY305" i="3"/>
  <c r="CZ305" i="3"/>
  <c r="DB305" i="3" s="1"/>
  <c r="DA305" i="3"/>
  <c r="DC305" i="3"/>
  <c r="A306" i="3"/>
  <c r="CY306" i="3"/>
  <c r="CZ306" i="3"/>
  <c r="DB306" i="3" s="1"/>
  <c r="DA306" i="3"/>
  <c r="DC306" i="3"/>
  <c r="A307" i="3"/>
  <c r="CY307" i="3"/>
  <c r="CZ307" i="3"/>
  <c r="DB307" i="3" s="1"/>
  <c r="DA307" i="3"/>
  <c r="DC307" i="3"/>
  <c r="A308" i="3"/>
  <c r="CY308" i="3"/>
  <c r="CZ308" i="3"/>
  <c r="DB308" i="3" s="1"/>
  <c r="DA308" i="3"/>
  <c r="DC308" i="3"/>
  <c r="A309" i="3"/>
  <c r="CY309" i="3"/>
  <c r="CZ309" i="3"/>
  <c r="DA309" i="3"/>
  <c r="DB309" i="3"/>
  <c r="DC309" i="3"/>
  <c r="A310" i="3"/>
  <c r="CY310" i="3"/>
  <c r="CZ310" i="3"/>
  <c r="DB310" i="3" s="1"/>
  <c r="DA310" i="3"/>
  <c r="DC310" i="3"/>
  <c r="A311" i="3"/>
  <c r="CY311" i="3"/>
  <c r="CZ311" i="3"/>
  <c r="DB311" i="3" s="1"/>
  <c r="DA311" i="3"/>
  <c r="DC311" i="3"/>
  <c r="A312" i="3"/>
  <c r="CY312" i="3"/>
  <c r="CZ312" i="3"/>
  <c r="DA312" i="3"/>
  <c r="DB312" i="3"/>
  <c r="DC312" i="3"/>
  <c r="A313" i="3"/>
  <c r="CY313" i="3"/>
  <c r="CZ313" i="3"/>
  <c r="DB313" i="3" s="1"/>
  <c r="DA313" i="3"/>
  <c r="DC313" i="3"/>
  <c r="A314" i="3"/>
  <c r="CY314" i="3"/>
  <c r="CZ314" i="3"/>
  <c r="DB314" i="3" s="1"/>
  <c r="DA314" i="3"/>
  <c r="DC314" i="3"/>
  <c r="A315" i="3"/>
  <c r="CY315" i="3"/>
  <c r="CZ315" i="3"/>
  <c r="DB315" i="3" s="1"/>
  <c r="DA315" i="3"/>
  <c r="DC315" i="3"/>
  <c r="A316" i="3"/>
  <c r="CY316" i="3"/>
  <c r="CZ316" i="3"/>
  <c r="DB316" i="3" s="1"/>
  <c r="DA316" i="3"/>
  <c r="DC316" i="3"/>
  <c r="A317" i="3"/>
  <c r="CY317" i="3"/>
  <c r="CZ317" i="3"/>
  <c r="DA317" i="3"/>
  <c r="DB317" i="3"/>
  <c r="DC317" i="3"/>
  <c r="A318" i="3"/>
  <c r="CY318" i="3"/>
  <c r="CZ318" i="3"/>
  <c r="DB318" i="3" s="1"/>
  <c r="DA318" i="3"/>
  <c r="DC318" i="3"/>
  <c r="A319" i="3"/>
  <c r="CY319" i="3"/>
  <c r="CZ319" i="3"/>
  <c r="DB319" i="3" s="1"/>
  <c r="DA319" i="3"/>
  <c r="DC319" i="3"/>
  <c r="A320" i="3"/>
  <c r="CY320" i="3"/>
  <c r="CZ320" i="3"/>
  <c r="DA320" i="3"/>
  <c r="DB320" i="3"/>
  <c r="DC320" i="3"/>
  <c r="A321" i="3"/>
  <c r="CY321" i="3"/>
  <c r="CZ321" i="3"/>
  <c r="DB321" i="3" s="1"/>
  <c r="DA321" i="3"/>
  <c r="DC321" i="3"/>
  <c r="A322" i="3"/>
  <c r="CY322" i="3"/>
  <c r="CZ322" i="3"/>
  <c r="DB322" i="3" s="1"/>
  <c r="DA322" i="3"/>
  <c r="DC322" i="3"/>
  <c r="A323" i="3"/>
  <c r="CY323" i="3"/>
  <c r="CZ323" i="3"/>
  <c r="DB323" i="3" s="1"/>
  <c r="DA323" i="3"/>
  <c r="DC323" i="3"/>
  <c r="A324" i="3"/>
  <c r="CY324" i="3"/>
  <c r="CZ324" i="3"/>
  <c r="DA324" i="3"/>
  <c r="DB324" i="3"/>
  <c r="DC324" i="3"/>
  <c r="A325" i="3"/>
  <c r="CY325" i="3"/>
  <c r="CZ325" i="3"/>
  <c r="DB325" i="3" s="1"/>
  <c r="DA325" i="3"/>
  <c r="DC325" i="3"/>
  <c r="A326" i="3"/>
  <c r="CY326" i="3"/>
  <c r="CZ326" i="3"/>
  <c r="DB326" i="3" s="1"/>
  <c r="DA326" i="3"/>
  <c r="DC326" i="3"/>
  <c r="A327" i="3"/>
  <c r="CY327" i="3"/>
  <c r="CZ327" i="3"/>
  <c r="DB327" i="3" s="1"/>
  <c r="DA327" i="3"/>
  <c r="DC327" i="3"/>
  <c r="A328" i="3"/>
  <c r="CY328" i="3"/>
  <c r="CZ328" i="3"/>
  <c r="DB328" i="3" s="1"/>
  <c r="DA328" i="3"/>
  <c r="DC328" i="3"/>
  <c r="A329" i="3"/>
  <c r="CY329" i="3"/>
  <c r="CZ329" i="3"/>
  <c r="DA329" i="3"/>
  <c r="DB329" i="3"/>
  <c r="DC329" i="3"/>
  <c r="A330" i="3"/>
  <c r="CY330" i="3"/>
  <c r="CZ330" i="3"/>
  <c r="DB330" i="3" s="1"/>
  <c r="DA330" i="3"/>
  <c r="DC330" i="3"/>
  <c r="A331" i="3"/>
  <c r="CY331" i="3"/>
  <c r="CZ331" i="3"/>
  <c r="DB331" i="3" s="1"/>
  <c r="DA331" i="3"/>
  <c r="DC331" i="3"/>
  <c r="A332" i="3"/>
  <c r="CY332" i="3"/>
  <c r="CZ332" i="3"/>
  <c r="DA332" i="3"/>
  <c r="DB332" i="3"/>
  <c r="DC332" i="3"/>
  <c r="A333" i="3"/>
  <c r="CY333" i="3"/>
  <c r="CZ333" i="3"/>
  <c r="DB333" i="3" s="1"/>
  <c r="DA333" i="3"/>
  <c r="DC333" i="3"/>
  <c r="A334" i="3"/>
  <c r="CY334" i="3"/>
  <c r="CZ334" i="3"/>
  <c r="DB334" i="3" s="1"/>
  <c r="DA334" i="3"/>
  <c r="DC334" i="3"/>
  <c r="A335" i="3"/>
  <c r="CY335" i="3"/>
  <c r="CZ335" i="3"/>
  <c r="DB335" i="3" s="1"/>
  <c r="DA335" i="3"/>
  <c r="DC335" i="3"/>
  <c r="A336" i="3"/>
  <c r="CY336" i="3"/>
  <c r="CZ336" i="3"/>
  <c r="DB336" i="3" s="1"/>
  <c r="DA336" i="3"/>
  <c r="DC336" i="3"/>
  <c r="A337" i="3"/>
  <c r="CY337" i="3"/>
  <c r="CZ337" i="3"/>
  <c r="DA337" i="3"/>
  <c r="DB337" i="3"/>
  <c r="DC337" i="3"/>
  <c r="A338" i="3"/>
  <c r="CY338" i="3"/>
  <c r="CZ338" i="3"/>
  <c r="DB338" i="3" s="1"/>
  <c r="DA338" i="3"/>
  <c r="DC338" i="3"/>
  <c r="A339" i="3"/>
  <c r="CY339" i="3"/>
  <c r="CZ339" i="3"/>
  <c r="DB339" i="3" s="1"/>
  <c r="DA339" i="3"/>
  <c r="DC339" i="3"/>
  <c r="A340" i="3"/>
  <c r="CY340" i="3"/>
  <c r="CZ340" i="3"/>
  <c r="DA340" i="3"/>
  <c r="DB340" i="3"/>
  <c r="DC340" i="3"/>
  <c r="A341" i="3"/>
  <c r="CY341" i="3"/>
  <c r="CZ341" i="3"/>
  <c r="DB341" i="3" s="1"/>
  <c r="DA341" i="3"/>
  <c r="DC341" i="3"/>
  <c r="A342" i="3"/>
  <c r="CY342" i="3"/>
  <c r="CZ342" i="3"/>
  <c r="DB342" i="3" s="1"/>
  <c r="DA342" i="3"/>
  <c r="DC342" i="3"/>
  <c r="A343" i="3"/>
  <c r="CY343" i="3"/>
  <c r="CZ343" i="3"/>
  <c r="DB343" i="3" s="1"/>
  <c r="DA343" i="3"/>
  <c r="DC343" i="3"/>
  <c r="A344" i="3"/>
  <c r="CY344" i="3"/>
  <c r="CZ344" i="3"/>
  <c r="DB344" i="3" s="1"/>
  <c r="DA344" i="3"/>
  <c r="DC344" i="3"/>
  <c r="A345" i="3"/>
  <c r="CY345" i="3"/>
  <c r="CZ345" i="3"/>
  <c r="DA345" i="3"/>
  <c r="DB345" i="3"/>
  <c r="DC345" i="3"/>
  <c r="A346" i="3"/>
  <c r="CY346" i="3"/>
  <c r="CZ346" i="3"/>
  <c r="DB346" i="3" s="1"/>
  <c r="DA346" i="3"/>
  <c r="DC346" i="3"/>
  <c r="A347" i="3"/>
  <c r="CY347" i="3"/>
  <c r="CZ347" i="3"/>
  <c r="DB347" i="3" s="1"/>
  <c r="DA347" i="3"/>
  <c r="DC347" i="3"/>
  <c r="A348" i="3"/>
  <c r="CY348" i="3"/>
  <c r="CZ348" i="3"/>
  <c r="DA348" i="3"/>
  <c r="DB348" i="3"/>
  <c r="DC348" i="3"/>
  <c r="A349" i="3"/>
  <c r="CY349" i="3"/>
  <c r="CZ349" i="3"/>
  <c r="DB349" i="3" s="1"/>
  <c r="DA349" i="3"/>
  <c r="DC349" i="3"/>
  <c r="A350" i="3"/>
  <c r="CY350" i="3"/>
  <c r="CZ350" i="3"/>
  <c r="DB350" i="3" s="1"/>
  <c r="DA350" i="3"/>
  <c r="DC350" i="3"/>
  <c r="A351" i="3"/>
  <c r="CY351" i="3"/>
  <c r="CZ351" i="3"/>
  <c r="DB351" i="3" s="1"/>
  <c r="DA351" i="3"/>
  <c r="DC351" i="3"/>
  <c r="A352" i="3"/>
  <c r="CY352" i="3"/>
  <c r="CZ352" i="3"/>
  <c r="DB352" i="3" s="1"/>
  <c r="DA352" i="3"/>
  <c r="DC352" i="3"/>
  <c r="A353" i="3"/>
  <c r="CY353" i="3"/>
  <c r="CZ353" i="3"/>
  <c r="DB353" i="3" s="1"/>
  <c r="DA353" i="3"/>
  <c r="DC353" i="3"/>
  <c r="A354" i="3"/>
  <c r="CY354" i="3"/>
  <c r="CZ354" i="3"/>
  <c r="DB354" i="3" s="1"/>
  <c r="DA354" i="3"/>
  <c r="DC354" i="3"/>
  <c r="A355" i="3"/>
  <c r="CY355" i="3"/>
  <c r="CZ355" i="3"/>
  <c r="DB355" i="3" s="1"/>
  <c r="DA355" i="3"/>
  <c r="DC355" i="3"/>
  <c r="A356" i="3"/>
  <c r="CY356" i="3"/>
  <c r="CZ356" i="3"/>
  <c r="DB356" i="3" s="1"/>
  <c r="DA356" i="3"/>
  <c r="DC356" i="3"/>
  <c r="A357" i="3"/>
  <c r="CY357" i="3"/>
  <c r="CZ357" i="3"/>
  <c r="DA357" i="3"/>
  <c r="DB357" i="3"/>
  <c r="DC357" i="3"/>
  <c r="A358" i="3"/>
  <c r="CY358" i="3"/>
  <c r="CZ358" i="3"/>
  <c r="DB358" i="3" s="1"/>
  <c r="DA358" i="3"/>
  <c r="DC358" i="3"/>
  <c r="A359" i="3"/>
  <c r="CY359" i="3"/>
  <c r="CZ359" i="3"/>
  <c r="DB359" i="3" s="1"/>
  <c r="DA359" i="3"/>
  <c r="DC359" i="3"/>
  <c r="A360" i="3"/>
  <c r="CY360" i="3"/>
  <c r="CZ360" i="3"/>
  <c r="DA360" i="3"/>
  <c r="DB360" i="3"/>
  <c r="DC360" i="3"/>
  <c r="A361" i="3"/>
  <c r="CY361" i="3"/>
  <c r="CZ361" i="3"/>
  <c r="DB361" i="3" s="1"/>
  <c r="DA361" i="3"/>
  <c r="DC361" i="3"/>
  <c r="A362" i="3"/>
  <c r="CY362" i="3"/>
  <c r="CZ362" i="3"/>
  <c r="DB362" i="3" s="1"/>
  <c r="DA362" i="3"/>
  <c r="DC362" i="3"/>
  <c r="A363" i="3"/>
  <c r="CY363" i="3"/>
  <c r="CZ363" i="3"/>
  <c r="DB363" i="3" s="1"/>
  <c r="DA363" i="3"/>
  <c r="DC363" i="3"/>
  <c r="A364" i="3"/>
  <c r="CY364" i="3"/>
  <c r="CZ364" i="3"/>
  <c r="DB364" i="3" s="1"/>
  <c r="DA364" i="3"/>
  <c r="DC364" i="3"/>
  <c r="A365" i="3"/>
  <c r="CY365" i="3"/>
  <c r="CZ365" i="3"/>
  <c r="DA365" i="3"/>
  <c r="DB365" i="3"/>
  <c r="DC365" i="3"/>
  <c r="A366" i="3"/>
  <c r="CY366" i="3"/>
  <c r="CZ366" i="3"/>
  <c r="DB366" i="3" s="1"/>
  <c r="DA366" i="3"/>
  <c r="DC366" i="3"/>
  <c r="A367" i="3"/>
  <c r="CY367" i="3"/>
  <c r="CZ367" i="3"/>
  <c r="DB367" i="3" s="1"/>
  <c r="DA367" i="3"/>
  <c r="DC367" i="3"/>
  <c r="A368" i="3"/>
  <c r="CY368" i="3"/>
  <c r="CZ368" i="3"/>
  <c r="DA368" i="3"/>
  <c r="DB368" i="3"/>
  <c r="DC368" i="3"/>
  <c r="A369" i="3"/>
  <c r="CY369" i="3"/>
  <c r="CZ369" i="3"/>
  <c r="DB369" i="3" s="1"/>
  <c r="DA369" i="3"/>
  <c r="DC369" i="3"/>
  <c r="A370" i="3"/>
  <c r="CY370" i="3"/>
  <c r="CZ370" i="3"/>
  <c r="DB370" i="3" s="1"/>
  <c r="DA370" i="3"/>
  <c r="DC370" i="3"/>
  <c r="A371" i="3"/>
  <c r="CY371" i="3"/>
  <c r="CZ371" i="3"/>
  <c r="DB371" i="3" s="1"/>
  <c r="DA371" i="3"/>
  <c r="DC371" i="3"/>
  <c r="A372" i="3"/>
  <c r="CY372" i="3"/>
  <c r="CZ372" i="3"/>
  <c r="DB372" i="3" s="1"/>
  <c r="DA372" i="3"/>
  <c r="DC372" i="3"/>
  <c r="A373" i="3"/>
  <c r="CY373" i="3"/>
  <c r="CZ373" i="3"/>
  <c r="DA373" i="3"/>
  <c r="DB373" i="3"/>
  <c r="DC373" i="3"/>
  <c r="A374" i="3"/>
  <c r="CY374" i="3"/>
  <c r="CZ374" i="3"/>
  <c r="DB374" i="3" s="1"/>
  <c r="DA374" i="3"/>
  <c r="DC374" i="3"/>
  <c r="A375" i="3"/>
  <c r="CY375" i="3"/>
  <c r="CZ375" i="3"/>
  <c r="DB375" i="3" s="1"/>
  <c r="DA375" i="3"/>
  <c r="DC375" i="3"/>
  <c r="A376" i="3"/>
  <c r="CY376" i="3"/>
  <c r="CZ376" i="3"/>
  <c r="DA376" i="3"/>
  <c r="DB376" i="3"/>
  <c r="DC376" i="3"/>
  <c r="A377" i="3"/>
  <c r="CY377" i="3"/>
  <c r="CZ377" i="3"/>
  <c r="DB377" i="3" s="1"/>
  <c r="DA377" i="3"/>
  <c r="DC377" i="3"/>
  <c r="A378" i="3"/>
  <c r="CY378" i="3"/>
  <c r="CZ378" i="3"/>
  <c r="DB378" i="3" s="1"/>
  <c r="DA378" i="3"/>
  <c r="DC378" i="3"/>
  <c r="A379" i="3"/>
  <c r="CY379" i="3"/>
  <c r="CZ379" i="3"/>
  <c r="DB379" i="3" s="1"/>
  <c r="DA379" i="3"/>
  <c r="DC379" i="3"/>
  <c r="A380" i="3"/>
  <c r="CY380" i="3"/>
  <c r="CZ380" i="3"/>
  <c r="DB380" i="3" s="1"/>
  <c r="DA380" i="3"/>
  <c r="DC380" i="3"/>
  <c r="A381" i="3"/>
  <c r="CX381" i="3"/>
  <c r="CY381" i="3"/>
  <c r="CZ381" i="3"/>
  <c r="DA381" i="3"/>
  <c r="DB381" i="3"/>
  <c r="DC381" i="3"/>
  <c r="A382" i="3"/>
  <c r="CX382" i="3"/>
  <c r="CY382" i="3"/>
  <c r="CZ382" i="3"/>
  <c r="DB382" i="3" s="1"/>
  <c r="DA382" i="3"/>
  <c r="DC382" i="3"/>
  <c r="A383" i="3"/>
  <c r="CX383" i="3"/>
  <c r="CY383" i="3"/>
  <c r="CZ383" i="3"/>
  <c r="DB383" i="3" s="1"/>
  <c r="DA383" i="3"/>
  <c r="DC383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I29" i="1" s="1"/>
  <c r="E46" i="5" s="1"/>
  <c r="AC28" i="1"/>
  <c r="AE28" i="1"/>
  <c r="AF28" i="1"/>
  <c r="AG28" i="1"/>
  <c r="CU28" i="1" s="1"/>
  <c r="T28" i="1" s="1"/>
  <c r="AH28" i="1"/>
  <c r="CV28" i="1" s="1"/>
  <c r="AI28" i="1"/>
  <c r="CW28" i="1" s="1"/>
  <c r="V28" i="1" s="1"/>
  <c r="AJ28" i="1"/>
  <c r="CQ28" i="1"/>
  <c r="P28" i="1" s="1"/>
  <c r="CT28" i="1"/>
  <c r="CX28" i="1"/>
  <c r="W28" i="1" s="1"/>
  <c r="FR28" i="1"/>
  <c r="GL28" i="1"/>
  <c r="GO28" i="1"/>
  <c r="GP28" i="1"/>
  <c r="GV28" i="1"/>
  <c r="HC28" i="1" s="1"/>
  <c r="AC29" i="1"/>
  <c r="AE29" i="1"/>
  <c r="AD29" i="1" s="1"/>
  <c r="CR29" i="1" s="1"/>
  <c r="AF29" i="1"/>
  <c r="AG29" i="1"/>
  <c r="CU29" i="1" s="1"/>
  <c r="AH29" i="1"/>
  <c r="CV29" i="1" s="1"/>
  <c r="U29" i="1" s="1"/>
  <c r="AI29" i="1"/>
  <c r="CW29" i="1" s="1"/>
  <c r="AJ29" i="1"/>
  <c r="CX29" i="1" s="1"/>
  <c r="FR29" i="1"/>
  <c r="GL29" i="1"/>
  <c r="GO29" i="1"/>
  <c r="GP29" i="1"/>
  <c r="GV29" i="1"/>
  <c r="HC29" i="1" s="1"/>
  <c r="C30" i="1"/>
  <c r="D30" i="1"/>
  <c r="I30" i="1"/>
  <c r="I31" i="1" s="1"/>
  <c r="E56" i="5" s="1"/>
  <c r="AC30" i="1"/>
  <c r="AD30" i="1"/>
  <c r="AE30" i="1"/>
  <c r="AF30" i="1"/>
  <c r="AG30" i="1"/>
  <c r="CU30" i="1" s="1"/>
  <c r="AH30" i="1"/>
  <c r="CV30" i="1" s="1"/>
  <c r="AI30" i="1"/>
  <c r="CW30" i="1" s="1"/>
  <c r="AJ30" i="1"/>
  <c r="CX30" i="1" s="1"/>
  <c r="W30" i="1" s="1"/>
  <c r="CS30" i="1"/>
  <c r="CT30" i="1"/>
  <c r="FR30" i="1"/>
  <c r="GL30" i="1"/>
  <c r="GO30" i="1"/>
  <c r="GP30" i="1"/>
  <c r="GV30" i="1"/>
  <c r="HC30" i="1" s="1"/>
  <c r="AC31" i="1"/>
  <c r="AE31" i="1"/>
  <c r="AD31" i="1" s="1"/>
  <c r="CR31" i="1" s="1"/>
  <c r="AF31" i="1"/>
  <c r="AG31" i="1"/>
  <c r="CU31" i="1" s="1"/>
  <c r="AH31" i="1"/>
  <c r="CV31" i="1" s="1"/>
  <c r="AI31" i="1"/>
  <c r="AJ31" i="1"/>
  <c r="CX31" i="1" s="1"/>
  <c r="CW31" i="1"/>
  <c r="FR31" i="1"/>
  <c r="GL31" i="1"/>
  <c r="GO31" i="1"/>
  <c r="GP31" i="1"/>
  <c r="GV31" i="1"/>
  <c r="HC31" i="1" s="1"/>
  <c r="C32" i="1"/>
  <c r="D32" i="1"/>
  <c r="AC32" i="1"/>
  <c r="CQ32" i="1" s="1"/>
  <c r="P32" i="1" s="1"/>
  <c r="AE32" i="1"/>
  <c r="CS32" i="1" s="1"/>
  <c r="R32" i="1" s="1"/>
  <c r="AF32" i="1"/>
  <c r="AG32" i="1"/>
  <c r="AH32" i="1"/>
  <c r="AI32" i="1"/>
  <c r="CW32" i="1" s="1"/>
  <c r="V32" i="1" s="1"/>
  <c r="AJ32" i="1"/>
  <c r="CX32" i="1" s="1"/>
  <c r="W32" i="1" s="1"/>
  <c r="CT32" i="1"/>
  <c r="S32" i="1" s="1"/>
  <c r="CZ32" i="1" s="1"/>
  <c r="Y32" i="1" s="1"/>
  <c r="CU32" i="1"/>
  <c r="T32" i="1" s="1"/>
  <c r="CV32" i="1"/>
  <c r="U32" i="1" s="1"/>
  <c r="FR32" i="1"/>
  <c r="GL32" i="1"/>
  <c r="GO32" i="1"/>
  <c r="GP32" i="1"/>
  <c r="GV32" i="1"/>
  <c r="HC32" i="1" s="1"/>
  <c r="GX32" i="1" s="1"/>
  <c r="I33" i="1"/>
  <c r="AC33" i="1"/>
  <c r="CQ33" i="1" s="1"/>
  <c r="AE33" i="1"/>
  <c r="AD33" i="1" s="1"/>
  <c r="CR33" i="1" s="1"/>
  <c r="AF33" i="1"/>
  <c r="AG33" i="1"/>
  <c r="AH33" i="1"/>
  <c r="CV33" i="1" s="1"/>
  <c r="AI33" i="1"/>
  <c r="CW33" i="1" s="1"/>
  <c r="AJ33" i="1"/>
  <c r="CX33" i="1" s="1"/>
  <c r="CT33" i="1"/>
  <c r="S33" i="1" s="1"/>
  <c r="CU33" i="1"/>
  <c r="FR33" i="1"/>
  <c r="GL33" i="1"/>
  <c r="GO33" i="1"/>
  <c r="GP33" i="1"/>
  <c r="GV33" i="1"/>
  <c r="HC33" i="1" s="1"/>
  <c r="GX33" i="1" s="1"/>
  <c r="C34" i="1"/>
  <c r="D34" i="1"/>
  <c r="I34" i="1"/>
  <c r="AC34" i="1"/>
  <c r="CQ34" i="1" s="1"/>
  <c r="P34" i="1" s="1"/>
  <c r="AE34" i="1"/>
  <c r="AD34" i="1" s="1"/>
  <c r="AF34" i="1"/>
  <c r="AG34" i="1"/>
  <c r="AH34" i="1"/>
  <c r="AI34" i="1"/>
  <c r="CW34" i="1" s="1"/>
  <c r="V34" i="1" s="1"/>
  <c r="AJ34" i="1"/>
  <c r="CX34" i="1" s="1"/>
  <c r="W34" i="1" s="1"/>
  <c r="CT34" i="1"/>
  <c r="S34" i="1" s="1"/>
  <c r="CU34" i="1"/>
  <c r="T34" i="1" s="1"/>
  <c r="CV34" i="1"/>
  <c r="U34" i="1" s="1"/>
  <c r="FR34" i="1"/>
  <c r="GL34" i="1"/>
  <c r="GO34" i="1"/>
  <c r="GP34" i="1"/>
  <c r="GV34" i="1"/>
  <c r="HC34" i="1" s="1"/>
  <c r="GX34" i="1" s="1"/>
  <c r="I35" i="1"/>
  <c r="E66" i="5" s="1"/>
  <c r="AC35" i="1"/>
  <c r="AE35" i="1"/>
  <c r="AF35" i="1"/>
  <c r="AG35" i="1"/>
  <c r="CU35" i="1" s="1"/>
  <c r="T35" i="1" s="1"/>
  <c r="AH35" i="1"/>
  <c r="CV35" i="1" s="1"/>
  <c r="AI35" i="1"/>
  <c r="CW35" i="1" s="1"/>
  <c r="V35" i="1" s="1"/>
  <c r="AJ35" i="1"/>
  <c r="CQ35" i="1"/>
  <c r="CX35" i="1"/>
  <c r="FR35" i="1"/>
  <c r="GL35" i="1"/>
  <c r="GO35" i="1"/>
  <c r="GP35" i="1"/>
  <c r="GV35" i="1"/>
  <c r="HC35" i="1" s="1"/>
  <c r="I36" i="1"/>
  <c r="AC36" i="1"/>
  <c r="AE36" i="1"/>
  <c r="AD36" i="1" s="1"/>
  <c r="CR36" i="1" s="1"/>
  <c r="AF36" i="1"/>
  <c r="CT36" i="1" s="1"/>
  <c r="AG36" i="1"/>
  <c r="CU36" i="1" s="1"/>
  <c r="AH36" i="1"/>
  <c r="AI36" i="1"/>
  <c r="CW36" i="1" s="1"/>
  <c r="AJ36" i="1"/>
  <c r="CX36" i="1" s="1"/>
  <c r="CV36" i="1"/>
  <c r="FR36" i="1"/>
  <c r="GL36" i="1"/>
  <c r="GO36" i="1"/>
  <c r="GP36" i="1"/>
  <c r="GV36" i="1"/>
  <c r="HC36" i="1" s="1"/>
  <c r="C37" i="1"/>
  <c r="D37" i="1"/>
  <c r="I37" i="1"/>
  <c r="I38" i="1" s="1"/>
  <c r="E77" i="5" s="1"/>
  <c r="AC37" i="1"/>
  <c r="AE37" i="1"/>
  <c r="AF37" i="1"/>
  <c r="AG37" i="1"/>
  <c r="CU37" i="1" s="1"/>
  <c r="T37" i="1" s="1"/>
  <c r="AH37" i="1"/>
  <c r="CV37" i="1" s="1"/>
  <c r="AI37" i="1"/>
  <c r="CW37" i="1" s="1"/>
  <c r="V37" i="1" s="1"/>
  <c r="AJ37" i="1"/>
  <c r="CX37" i="1" s="1"/>
  <c r="CQ37" i="1"/>
  <c r="P37" i="1" s="1"/>
  <c r="CT37" i="1"/>
  <c r="FR37" i="1"/>
  <c r="GL37" i="1"/>
  <c r="GO37" i="1"/>
  <c r="GP37" i="1"/>
  <c r="GV37" i="1"/>
  <c r="HC37" i="1" s="1"/>
  <c r="GX37" i="1" s="1"/>
  <c r="AC38" i="1"/>
  <c r="AE38" i="1"/>
  <c r="AD38" i="1" s="1"/>
  <c r="CR38" i="1" s="1"/>
  <c r="AF38" i="1"/>
  <c r="AB38" i="1" s="1"/>
  <c r="AG38" i="1"/>
  <c r="CU38" i="1" s="1"/>
  <c r="AH38" i="1"/>
  <c r="CV38" i="1" s="1"/>
  <c r="AI38" i="1"/>
  <c r="AJ38" i="1"/>
  <c r="CX38" i="1" s="1"/>
  <c r="CS38" i="1"/>
  <c r="CW38" i="1"/>
  <c r="FR38" i="1"/>
  <c r="GL38" i="1"/>
  <c r="GO38" i="1"/>
  <c r="GP38" i="1"/>
  <c r="GV38" i="1"/>
  <c r="HC38" i="1" s="1"/>
  <c r="C39" i="1"/>
  <c r="D39" i="1"/>
  <c r="AC39" i="1"/>
  <c r="AE39" i="1"/>
  <c r="AF39" i="1"/>
  <c r="CT39" i="1" s="1"/>
  <c r="S39" i="1" s="1"/>
  <c r="AG39" i="1"/>
  <c r="CU39" i="1" s="1"/>
  <c r="T39" i="1" s="1"/>
  <c r="AH39" i="1"/>
  <c r="AI39" i="1"/>
  <c r="CW39" i="1" s="1"/>
  <c r="V39" i="1" s="1"/>
  <c r="AJ39" i="1"/>
  <c r="CQ39" i="1"/>
  <c r="P39" i="1" s="1"/>
  <c r="CV39" i="1"/>
  <c r="U39" i="1" s="1"/>
  <c r="CX39" i="1"/>
  <c r="W39" i="1" s="1"/>
  <c r="FR39" i="1"/>
  <c r="GL39" i="1"/>
  <c r="GO39" i="1"/>
  <c r="GP39" i="1"/>
  <c r="GV39" i="1"/>
  <c r="HC39" i="1" s="1"/>
  <c r="GX39" i="1" s="1"/>
  <c r="I40" i="1"/>
  <c r="AC40" i="1"/>
  <c r="CQ40" i="1" s="1"/>
  <c r="AE40" i="1"/>
  <c r="AD40" i="1" s="1"/>
  <c r="CR40" i="1" s="1"/>
  <c r="Q40" i="1" s="1"/>
  <c r="AF40" i="1"/>
  <c r="AG40" i="1"/>
  <c r="CU40" i="1" s="1"/>
  <c r="T40" i="1" s="1"/>
  <c r="AH40" i="1"/>
  <c r="CV40" i="1" s="1"/>
  <c r="U40" i="1" s="1"/>
  <c r="AI40" i="1"/>
  <c r="CW40" i="1" s="1"/>
  <c r="V40" i="1" s="1"/>
  <c r="AJ40" i="1"/>
  <c r="CX40" i="1" s="1"/>
  <c r="W40" i="1" s="1"/>
  <c r="CT40" i="1"/>
  <c r="FR40" i="1"/>
  <c r="GL40" i="1"/>
  <c r="GO40" i="1"/>
  <c r="GP40" i="1"/>
  <c r="GV40" i="1"/>
  <c r="HC40" i="1" s="1"/>
  <c r="C41" i="1"/>
  <c r="D41" i="1"/>
  <c r="I41" i="1"/>
  <c r="I42" i="1" s="1"/>
  <c r="E87" i="5" s="1"/>
  <c r="AC41" i="1"/>
  <c r="CQ41" i="1" s="1"/>
  <c r="P41" i="1" s="1"/>
  <c r="K83" i="5" s="1"/>
  <c r="AE41" i="1"/>
  <c r="AF41" i="1"/>
  <c r="AG41" i="1"/>
  <c r="CU41" i="1" s="1"/>
  <c r="T41" i="1" s="1"/>
  <c r="AH41" i="1"/>
  <c r="CV41" i="1" s="1"/>
  <c r="U41" i="1" s="1"/>
  <c r="AI41" i="1"/>
  <c r="CW41" i="1" s="1"/>
  <c r="AJ41" i="1"/>
  <c r="CX41" i="1" s="1"/>
  <c r="W41" i="1" s="1"/>
  <c r="CT41" i="1"/>
  <c r="FR41" i="1"/>
  <c r="GL41" i="1"/>
  <c r="GO41" i="1"/>
  <c r="GP41" i="1"/>
  <c r="GV41" i="1"/>
  <c r="HC41" i="1" s="1"/>
  <c r="AC42" i="1"/>
  <c r="AE42" i="1"/>
  <c r="AD42" i="1" s="1"/>
  <c r="CR42" i="1" s="1"/>
  <c r="Q42" i="1" s="1"/>
  <c r="AF42" i="1"/>
  <c r="AG42" i="1"/>
  <c r="CU42" i="1" s="1"/>
  <c r="T42" i="1" s="1"/>
  <c r="AH42" i="1"/>
  <c r="CV42" i="1" s="1"/>
  <c r="AI42" i="1"/>
  <c r="AJ42" i="1"/>
  <c r="CX42" i="1" s="1"/>
  <c r="CS42" i="1"/>
  <c r="CW42" i="1"/>
  <c r="FR42" i="1"/>
  <c r="GL42" i="1"/>
  <c r="GO42" i="1"/>
  <c r="GP42" i="1"/>
  <c r="GV42" i="1"/>
  <c r="HC42" i="1" s="1"/>
  <c r="AC43" i="1"/>
  <c r="CQ43" i="1" s="1"/>
  <c r="AE43" i="1"/>
  <c r="AD43" i="1" s="1"/>
  <c r="CR43" i="1" s="1"/>
  <c r="AF43" i="1"/>
  <c r="AG43" i="1"/>
  <c r="CU43" i="1" s="1"/>
  <c r="AH43" i="1"/>
  <c r="CV43" i="1" s="1"/>
  <c r="AI43" i="1"/>
  <c r="CW43" i="1" s="1"/>
  <c r="AJ43" i="1"/>
  <c r="CX43" i="1" s="1"/>
  <c r="CS43" i="1"/>
  <c r="FR43" i="1"/>
  <c r="GL43" i="1"/>
  <c r="GO43" i="1"/>
  <c r="GP43" i="1"/>
  <c r="GV43" i="1"/>
  <c r="HC43" i="1" s="1"/>
  <c r="C44" i="1"/>
  <c r="D44" i="1"/>
  <c r="AC44" i="1"/>
  <c r="AE44" i="1"/>
  <c r="AF44" i="1"/>
  <c r="CT44" i="1" s="1"/>
  <c r="S44" i="1" s="1"/>
  <c r="AG44" i="1"/>
  <c r="CU44" i="1" s="1"/>
  <c r="T44" i="1" s="1"/>
  <c r="AH44" i="1"/>
  <c r="AI44" i="1"/>
  <c r="CW44" i="1" s="1"/>
  <c r="V44" i="1" s="1"/>
  <c r="AJ44" i="1"/>
  <c r="CQ44" i="1"/>
  <c r="P44" i="1" s="1"/>
  <c r="CV44" i="1"/>
  <c r="U44" i="1" s="1"/>
  <c r="CX44" i="1"/>
  <c r="W44" i="1" s="1"/>
  <c r="FR44" i="1"/>
  <c r="GL44" i="1"/>
  <c r="GO44" i="1"/>
  <c r="GP44" i="1"/>
  <c r="GV44" i="1"/>
  <c r="HC44" i="1" s="1"/>
  <c r="GX44" i="1" s="1"/>
  <c r="I45" i="1"/>
  <c r="AC45" i="1"/>
  <c r="AE45" i="1"/>
  <c r="AF45" i="1"/>
  <c r="CT45" i="1" s="1"/>
  <c r="S45" i="1" s="1"/>
  <c r="AG45" i="1"/>
  <c r="CU45" i="1" s="1"/>
  <c r="T45" i="1" s="1"/>
  <c r="AH45" i="1"/>
  <c r="CV45" i="1" s="1"/>
  <c r="AI45" i="1"/>
  <c r="CW45" i="1" s="1"/>
  <c r="V45" i="1" s="1"/>
  <c r="AJ45" i="1"/>
  <c r="CQ45" i="1"/>
  <c r="P45" i="1" s="1"/>
  <c r="CX45" i="1"/>
  <c r="FR45" i="1"/>
  <c r="GL45" i="1"/>
  <c r="GO45" i="1"/>
  <c r="GP45" i="1"/>
  <c r="GV45" i="1"/>
  <c r="HC45" i="1" s="1"/>
  <c r="I46" i="1"/>
  <c r="AC46" i="1"/>
  <c r="CQ46" i="1" s="1"/>
  <c r="P46" i="1" s="1"/>
  <c r="AE46" i="1"/>
  <c r="AD46" i="1" s="1"/>
  <c r="CR46" i="1" s="1"/>
  <c r="AF46" i="1"/>
  <c r="CT46" i="1" s="1"/>
  <c r="S46" i="1" s="1"/>
  <c r="AG46" i="1"/>
  <c r="CU46" i="1" s="1"/>
  <c r="T46" i="1" s="1"/>
  <c r="AH46" i="1"/>
  <c r="CV46" i="1" s="1"/>
  <c r="AI46" i="1"/>
  <c r="CW46" i="1" s="1"/>
  <c r="V46" i="1" s="1"/>
  <c r="AJ46" i="1"/>
  <c r="CX46" i="1" s="1"/>
  <c r="W46" i="1" s="1"/>
  <c r="CS46" i="1"/>
  <c r="R46" i="1" s="1"/>
  <c r="FR46" i="1"/>
  <c r="GL46" i="1"/>
  <c r="GO46" i="1"/>
  <c r="GP46" i="1"/>
  <c r="GV46" i="1"/>
  <c r="HC46" i="1" s="1"/>
  <c r="C47" i="1"/>
  <c r="D47" i="1"/>
  <c r="I47" i="1"/>
  <c r="CX80" i="3" s="1"/>
  <c r="AC47" i="1"/>
  <c r="H93" i="5" s="1"/>
  <c r="AE47" i="1"/>
  <c r="AD47" i="1" s="1"/>
  <c r="AF47" i="1"/>
  <c r="AG47" i="1"/>
  <c r="CU47" i="1" s="1"/>
  <c r="T47" i="1" s="1"/>
  <c r="AH47" i="1"/>
  <c r="CV47" i="1" s="1"/>
  <c r="U47" i="1" s="1"/>
  <c r="AI47" i="1"/>
  <c r="CW47" i="1" s="1"/>
  <c r="V47" i="1" s="1"/>
  <c r="AJ47" i="1"/>
  <c r="CS47" i="1"/>
  <c r="R47" i="1" s="1"/>
  <c r="CT47" i="1"/>
  <c r="S47" i="1" s="1"/>
  <c r="K91" i="5" s="1"/>
  <c r="CX47" i="1"/>
  <c r="W47" i="1" s="1"/>
  <c r="FR47" i="1"/>
  <c r="GL47" i="1"/>
  <c r="GO47" i="1"/>
  <c r="GP47" i="1"/>
  <c r="GV47" i="1"/>
  <c r="HC47" i="1" s="1"/>
  <c r="GX47" i="1" s="1"/>
  <c r="I48" i="1"/>
  <c r="E97" i="5" s="1"/>
  <c r="AC48" i="1"/>
  <c r="AE48" i="1"/>
  <c r="AD48" i="1" s="1"/>
  <c r="CR48" i="1" s="1"/>
  <c r="AF48" i="1"/>
  <c r="AG48" i="1"/>
  <c r="CU48" i="1" s="1"/>
  <c r="AH48" i="1"/>
  <c r="AI48" i="1"/>
  <c r="CW48" i="1" s="1"/>
  <c r="V48" i="1" s="1"/>
  <c r="AJ48" i="1"/>
  <c r="CX48" i="1" s="1"/>
  <c r="CV48" i="1"/>
  <c r="FR48" i="1"/>
  <c r="GL48" i="1"/>
  <c r="GO48" i="1"/>
  <c r="GP48" i="1"/>
  <c r="GV48" i="1"/>
  <c r="HC48" i="1" s="1"/>
  <c r="C49" i="1"/>
  <c r="D49" i="1"/>
  <c r="I49" i="1"/>
  <c r="AC49" i="1"/>
  <c r="AE49" i="1"/>
  <c r="H102" i="5" s="1"/>
  <c r="R102" i="5" s="1"/>
  <c r="AF49" i="1"/>
  <c r="AG49" i="1"/>
  <c r="CU49" i="1" s="1"/>
  <c r="T49" i="1" s="1"/>
  <c r="AH49" i="1"/>
  <c r="CV49" i="1" s="1"/>
  <c r="AI49" i="1"/>
  <c r="AJ49" i="1"/>
  <c r="CS49" i="1"/>
  <c r="R49" i="1" s="1"/>
  <c r="CT49" i="1"/>
  <c r="CW49" i="1"/>
  <c r="V49" i="1" s="1"/>
  <c r="CX49" i="1"/>
  <c r="FR49" i="1"/>
  <c r="GL49" i="1"/>
  <c r="GO49" i="1"/>
  <c r="GP49" i="1"/>
  <c r="GV49" i="1"/>
  <c r="HC49" i="1" s="1"/>
  <c r="GX49" i="1" s="1"/>
  <c r="AC50" i="1"/>
  <c r="AE50" i="1"/>
  <c r="AD50" i="1" s="1"/>
  <c r="AF50" i="1"/>
  <c r="CT50" i="1" s="1"/>
  <c r="AG50" i="1"/>
  <c r="CU50" i="1" s="1"/>
  <c r="AH50" i="1"/>
  <c r="CV50" i="1" s="1"/>
  <c r="AI50" i="1"/>
  <c r="CW50" i="1" s="1"/>
  <c r="AJ50" i="1"/>
  <c r="CX50" i="1" s="1"/>
  <c r="FR50" i="1"/>
  <c r="GL50" i="1"/>
  <c r="GO50" i="1"/>
  <c r="GP50" i="1"/>
  <c r="GV50" i="1"/>
  <c r="HC50" i="1" s="1"/>
  <c r="I51" i="1"/>
  <c r="AC51" i="1"/>
  <c r="AE51" i="1"/>
  <c r="AD51" i="1" s="1"/>
  <c r="CR51" i="1" s="1"/>
  <c r="AF51" i="1"/>
  <c r="AG51" i="1"/>
  <c r="CU51" i="1" s="1"/>
  <c r="AH51" i="1"/>
  <c r="CV51" i="1" s="1"/>
  <c r="AI51" i="1"/>
  <c r="AJ51" i="1"/>
  <c r="CX51" i="1" s="1"/>
  <c r="CS51" i="1"/>
  <c r="R51" i="1" s="1"/>
  <c r="CW51" i="1"/>
  <c r="FR51" i="1"/>
  <c r="GL51" i="1"/>
  <c r="GO51" i="1"/>
  <c r="GP51" i="1"/>
  <c r="GV51" i="1"/>
  <c r="HC51" i="1" s="1"/>
  <c r="GX51" i="1" s="1"/>
  <c r="C52" i="1"/>
  <c r="D52" i="1"/>
  <c r="I52" i="1"/>
  <c r="E110" i="5" s="1"/>
  <c r="AC52" i="1"/>
  <c r="AE52" i="1"/>
  <c r="AF52" i="1"/>
  <c r="AG52" i="1"/>
  <c r="CU52" i="1" s="1"/>
  <c r="AH52" i="1"/>
  <c r="CV52" i="1" s="1"/>
  <c r="AI52" i="1"/>
  <c r="CW52" i="1" s="1"/>
  <c r="AJ52" i="1"/>
  <c r="CS52" i="1"/>
  <c r="CT52" i="1"/>
  <c r="CX52" i="1"/>
  <c r="FR52" i="1"/>
  <c r="GL52" i="1"/>
  <c r="GO52" i="1"/>
  <c r="GP52" i="1"/>
  <c r="GV52" i="1"/>
  <c r="HC52" i="1" s="1"/>
  <c r="C53" i="1"/>
  <c r="D53" i="1"/>
  <c r="I53" i="1"/>
  <c r="AC53" i="1"/>
  <c r="AD53" i="1"/>
  <c r="AE53" i="1"/>
  <c r="AF53" i="1"/>
  <c r="CT53" i="1" s="1"/>
  <c r="S53" i="1" s="1"/>
  <c r="K119" i="5" s="1"/>
  <c r="AG53" i="1"/>
  <c r="CU53" i="1" s="1"/>
  <c r="AH53" i="1"/>
  <c r="CV53" i="1" s="1"/>
  <c r="AI53" i="1"/>
  <c r="CW53" i="1" s="1"/>
  <c r="AJ53" i="1"/>
  <c r="CX53" i="1" s="1"/>
  <c r="W53" i="1" s="1"/>
  <c r="CQ53" i="1"/>
  <c r="CS53" i="1"/>
  <c r="R53" i="1" s="1"/>
  <c r="K121" i="5" s="1"/>
  <c r="FR53" i="1"/>
  <c r="GL53" i="1"/>
  <c r="GO53" i="1"/>
  <c r="GP53" i="1"/>
  <c r="GV53" i="1"/>
  <c r="HC53" i="1" s="1"/>
  <c r="GX53" i="1" s="1"/>
  <c r="C54" i="1"/>
  <c r="D54" i="1"/>
  <c r="I54" i="1"/>
  <c r="E126" i="5" s="1"/>
  <c r="U54" i="1"/>
  <c r="AC54" i="1"/>
  <c r="H130" i="5" s="1"/>
  <c r="AE54" i="1"/>
  <c r="AF54" i="1"/>
  <c r="AG54" i="1"/>
  <c r="CU54" i="1" s="1"/>
  <c r="T54" i="1" s="1"/>
  <c r="AH54" i="1"/>
  <c r="CV54" i="1" s="1"/>
  <c r="AI54" i="1"/>
  <c r="CW54" i="1" s="1"/>
  <c r="V54" i="1" s="1"/>
  <c r="AJ54" i="1"/>
  <c r="CQ54" i="1"/>
  <c r="P54" i="1" s="1"/>
  <c r="K130" i="5" s="1"/>
  <c r="CX54" i="1"/>
  <c r="W54" i="1" s="1"/>
  <c r="FR54" i="1"/>
  <c r="GL54" i="1"/>
  <c r="GN54" i="1"/>
  <c r="GP54" i="1"/>
  <c r="GV54" i="1"/>
  <c r="HC54" i="1" s="1"/>
  <c r="GX54" i="1" s="1"/>
  <c r="I55" i="1"/>
  <c r="AC55" i="1"/>
  <c r="AD55" i="1"/>
  <c r="CR55" i="1" s="1"/>
  <c r="Q55" i="1" s="1"/>
  <c r="AE55" i="1"/>
  <c r="AF55" i="1"/>
  <c r="AG55" i="1"/>
  <c r="AH55" i="1"/>
  <c r="CV55" i="1" s="1"/>
  <c r="U55" i="1" s="1"/>
  <c r="AI55" i="1"/>
  <c r="CW55" i="1" s="1"/>
  <c r="AJ55" i="1"/>
  <c r="CS55" i="1"/>
  <c r="CT55" i="1"/>
  <c r="S55" i="1" s="1"/>
  <c r="CU55" i="1"/>
  <c r="CX55" i="1"/>
  <c r="W55" i="1" s="1"/>
  <c r="FR55" i="1"/>
  <c r="GL55" i="1"/>
  <c r="GN55" i="1"/>
  <c r="GP55" i="1"/>
  <c r="GV55" i="1"/>
  <c r="HC55" i="1" s="1"/>
  <c r="C56" i="1"/>
  <c r="D56" i="1"/>
  <c r="I56" i="1"/>
  <c r="E136" i="5" s="1"/>
  <c r="AC56" i="1"/>
  <c r="AE56" i="1"/>
  <c r="AF56" i="1"/>
  <c r="AG56" i="1"/>
  <c r="AH56" i="1"/>
  <c r="CV56" i="1" s="1"/>
  <c r="AI56" i="1"/>
  <c r="CW56" i="1" s="1"/>
  <c r="V56" i="1" s="1"/>
  <c r="AJ56" i="1"/>
  <c r="CX56" i="1" s="1"/>
  <c r="CQ56" i="1"/>
  <c r="P56" i="1" s="1"/>
  <c r="CT56" i="1"/>
  <c r="CU56" i="1"/>
  <c r="T56" i="1" s="1"/>
  <c r="FR56" i="1"/>
  <c r="GL56" i="1"/>
  <c r="GO56" i="1"/>
  <c r="GP56" i="1"/>
  <c r="GV56" i="1"/>
  <c r="HC56" i="1" s="1"/>
  <c r="I57" i="1"/>
  <c r="E141" i="5" s="1"/>
  <c r="AC57" i="1"/>
  <c r="AE57" i="1"/>
  <c r="AD57" i="1" s="1"/>
  <c r="CR57" i="1" s="1"/>
  <c r="Q57" i="1" s="1"/>
  <c r="AF57" i="1"/>
  <c r="AG57" i="1"/>
  <c r="AH57" i="1"/>
  <c r="CV57" i="1" s="1"/>
  <c r="AI57" i="1"/>
  <c r="CW57" i="1" s="1"/>
  <c r="V57" i="1" s="1"/>
  <c r="AJ57" i="1"/>
  <c r="CQ57" i="1"/>
  <c r="CT57" i="1"/>
  <c r="CU57" i="1"/>
  <c r="T57" i="1" s="1"/>
  <c r="CX57" i="1"/>
  <c r="FR57" i="1"/>
  <c r="GL57" i="1"/>
  <c r="GO57" i="1"/>
  <c r="GP57" i="1"/>
  <c r="GV57" i="1"/>
  <c r="HC57" i="1" s="1"/>
  <c r="C58" i="1"/>
  <c r="D58" i="1"/>
  <c r="I58" i="1"/>
  <c r="AC58" i="1"/>
  <c r="CQ58" i="1" s="1"/>
  <c r="P58" i="1" s="1"/>
  <c r="AE58" i="1"/>
  <c r="AF58" i="1"/>
  <c r="AG58" i="1"/>
  <c r="CU58" i="1" s="1"/>
  <c r="AH58" i="1"/>
  <c r="CV58" i="1" s="1"/>
  <c r="AI58" i="1"/>
  <c r="CW58" i="1" s="1"/>
  <c r="AJ58" i="1"/>
  <c r="CX58" i="1" s="1"/>
  <c r="CT58" i="1"/>
  <c r="FR58" i="1"/>
  <c r="GL58" i="1"/>
  <c r="GO58" i="1"/>
  <c r="GP58" i="1"/>
  <c r="GV58" i="1"/>
  <c r="HC58" i="1" s="1"/>
  <c r="AC59" i="1"/>
  <c r="AE59" i="1"/>
  <c r="AD59" i="1" s="1"/>
  <c r="CR59" i="1" s="1"/>
  <c r="AF59" i="1"/>
  <c r="AG59" i="1"/>
  <c r="CU59" i="1" s="1"/>
  <c r="AH59" i="1"/>
  <c r="CV59" i="1" s="1"/>
  <c r="AI59" i="1"/>
  <c r="CW59" i="1" s="1"/>
  <c r="AJ59" i="1"/>
  <c r="CS59" i="1"/>
  <c r="CX59" i="1"/>
  <c r="FR59" i="1"/>
  <c r="GL59" i="1"/>
  <c r="GO59" i="1"/>
  <c r="GP59" i="1"/>
  <c r="GV59" i="1"/>
  <c r="HC59" i="1" s="1"/>
  <c r="C60" i="1"/>
  <c r="D60" i="1"/>
  <c r="I60" i="1"/>
  <c r="AC60" i="1"/>
  <c r="CQ60" i="1" s="1"/>
  <c r="AE60" i="1"/>
  <c r="CS60" i="1" s="1"/>
  <c r="AF60" i="1"/>
  <c r="AG60" i="1"/>
  <c r="AH60" i="1"/>
  <c r="CV60" i="1" s="1"/>
  <c r="AI60" i="1"/>
  <c r="CW60" i="1" s="1"/>
  <c r="AJ60" i="1"/>
  <c r="CT60" i="1"/>
  <c r="CU60" i="1"/>
  <c r="CX60" i="1"/>
  <c r="FR60" i="1"/>
  <c r="GL60" i="1"/>
  <c r="GO60" i="1"/>
  <c r="GP60" i="1"/>
  <c r="GV60" i="1"/>
  <c r="HC60" i="1" s="1"/>
  <c r="C61" i="1"/>
  <c r="D61" i="1"/>
  <c r="I61" i="1"/>
  <c r="E160" i="5" s="1"/>
  <c r="AC61" i="1"/>
  <c r="AE61" i="1"/>
  <c r="AF61" i="1"/>
  <c r="AG61" i="1"/>
  <c r="CU61" i="1" s="1"/>
  <c r="AH61" i="1"/>
  <c r="AI61" i="1"/>
  <c r="CW61" i="1" s="1"/>
  <c r="V61" i="1" s="1"/>
  <c r="AJ61" i="1"/>
  <c r="CX61" i="1" s="1"/>
  <c r="CV61" i="1"/>
  <c r="FR61" i="1"/>
  <c r="GL61" i="1"/>
  <c r="GO61" i="1"/>
  <c r="GP61" i="1"/>
  <c r="GV61" i="1"/>
  <c r="HC61" i="1" s="1"/>
  <c r="GX61" i="1" s="1"/>
  <c r="C62" i="1"/>
  <c r="D62" i="1"/>
  <c r="I62" i="1"/>
  <c r="E168" i="5" s="1"/>
  <c r="AC62" i="1"/>
  <c r="AE62" i="1"/>
  <c r="AD62" i="1" s="1"/>
  <c r="AF62" i="1"/>
  <c r="AG62" i="1"/>
  <c r="CU62" i="1" s="1"/>
  <c r="AH62" i="1"/>
  <c r="CV62" i="1" s="1"/>
  <c r="AI62" i="1"/>
  <c r="CW62" i="1" s="1"/>
  <c r="V62" i="1" s="1"/>
  <c r="AJ62" i="1"/>
  <c r="CT62" i="1"/>
  <c r="S62" i="1" s="1"/>
  <c r="K169" i="5" s="1"/>
  <c r="CX62" i="1"/>
  <c r="FR62" i="1"/>
  <c r="GL62" i="1"/>
  <c r="GO62" i="1"/>
  <c r="GP62" i="1"/>
  <c r="GV62" i="1"/>
  <c r="HC62" i="1" s="1"/>
  <c r="AC63" i="1"/>
  <c r="AE63" i="1"/>
  <c r="AD63" i="1" s="1"/>
  <c r="CR63" i="1" s="1"/>
  <c r="AF63" i="1"/>
  <c r="AG63" i="1"/>
  <c r="CU63" i="1" s="1"/>
  <c r="AH63" i="1"/>
  <c r="CV63" i="1" s="1"/>
  <c r="AI63" i="1"/>
  <c r="AJ63" i="1"/>
  <c r="CX63" i="1" s="1"/>
  <c r="CQ63" i="1"/>
  <c r="CW63" i="1"/>
  <c r="FR63" i="1"/>
  <c r="GL63" i="1"/>
  <c r="GO63" i="1"/>
  <c r="GP63" i="1"/>
  <c r="GV63" i="1"/>
  <c r="HC63" i="1" s="1"/>
  <c r="B65" i="1"/>
  <c r="B26" i="1" s="1"/>
  <c r="C65" i="1"/>
  <c r="C26" i="1" s="1"/>
  <c r="D65" i="1"/>
  <c r="D26" i="1" s="1"/>
  <c r="F65" i="1"/>
  <c r="F26" i="1" s="1"/>
  <c r="G65" i="1"/>
  <c r="A178" i="5" s="1"/>
  <c r="BX65" i="1"/>
  <c r="BX26" i="1" s="1"/>
  <c r="CK65" i="1"/>
  <c r="CL65" i="1"/>
  <c r="D94" i="1"/>
  <c r="E96" i="1"/>
  <c r="Z96" i="1"/>
  <c r="AA96" i="1"/>
  <c r="AM96" i="1"/>
  <c r="AN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EB96" i="1"/>
  <c r="EC96" i="1"/>
  <c r="ED96" i="1"/>
  <c r="EE96" i="1"/>
  <c r="EF96" i="1"/>
  <c r="EG96" i="1"/>
  <c r="EH96" i="1"/>
  <c r="EI96" i="1"/>
  <c r="EJ96" i="1"/>
  <c r="EK96" i="1"/>
  <c r="EL96" i="1"/>
  <c r="EM96" i="1"/>
  <c r="EN96" i="1"/>
  <c r="EO96" i="1"/>
  <c r="EP96" i="1"/>
  <c r="EQ96" i="1"/>
  <c r="ER96" i="1"/>
  <c r="ES96" i="1"/>
  <c r="ET96" i="1"/>
  <c r="EU96" i="1"/>
  <c r="EV96" i="1"/>
  <c r="EW96" i="1"/>
  <c r="EX96" i="1"/>
  <c r="EY96" i="1"/>
  <c r="EZ96" i="1"/>
  <c r="FA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FS96" i="1"/>
  <c r="FT96" i="1"/>
  <c r="FU96" i="1"/>
  <c r="FV96" i="1"/>
  <c r="FW96" i="1"/>
  <c r="FX96" i="1"/>
  <c r="FY96" i="1"/>
  <c r="FZ96" i="1"/>
  <c r="GA96" i="1"/>
  <c r="GB96" i="1"/>
  <c r="GC96" i="1"/>
  <c r="GD96" i="1"/>
  <c r="GE96" i="1"/>
  <c r="GF96" i="1"/>
  <c r="GG96" i="1"/>
  <c r="GH96" i="1"/>
  <c r="GI96" i="1"/>
  <c r="GJ96" i="1"/>
  <c r="GK96" i="1"/>
  <c r="GL96" i="1"/>
  <c r="GM96" i="1"/>
  <c r="GN96" i="1"/>
  <c r="GO96" i="1"/>
  <c r="GP96" i="1"/>
  <c r="GQ96" i="1"/>
  <c r="GR96" i="1"/>
  <c r="GS96" i="1"/>
  <c r="GT96" i="1"/>
  <c r="GU96" i="1"/>
  <c r="GV96" i="1"/>
  <c r="GW96" i="1"/>
  <c r="GX96" i="1"/>
  <c r="C98" i="1"/>
  <c r="D98" i="1"/>
  <c r="I98" i="1"/>
  <c r="AC98" i="1"/>
  <c r="AE98" i="1"/>
  <c r="AF98" i="1"/>
  <c r="CT98" i="1" s="1"/>
  <c r="AG98" i="1"/>
  <c r="CU98" i="1" s="1"/>
  <c r="AH98" i="1"/>
  <c r="CV98" i="1" s="1"/>
  <c r="AI98" i="1"/>
  <c r="CW98" i="1" s="1"/>
  <c r="V98" i="1" s="1"/>
  <c r="AJ98" i="1"/>
  <c r="CX98" i="1" s="1"/>
  <c r="FR98" i="1"/>
  <c r="GL98" i="1"/>
  <c r="GO98" i="1"/>
  <c r="GP98" i="1"/>
  <c r="GV98" i="1"/>
  <c r="HC98" i="1" s="1"/>
  <c r="C99" i="1"/>
  <c r="D99" i="1"/>
  <c r="I99" i="1"/>
  <c r="E191" i="5" s="1"/>
  <c r="AC99" i="1"/>
  <c r="H195" i="5" s="1"/>
  <c r="AE99" i="1"/>
  <c r="AF99" i="1"/>
  <c r="AG99" i="1"/>
  <c r="CU99" i="1" s="1"/>
  <c r="T99" i="1" s="1"/>
  <c r="AH99" i="1"/>
  <c r="CV99" i="1" s="1"/>
  <c r="U99" i="1" s="1"/>
  <c r="AI99" i="1"/>
  <c r="CW99" i="1" s="1"/>
  <c r="V99" i="1" s="1"/>
  <c r="AJ99" i="1"/>
  <c r="CX99" i="1" s="1"/>
  <c r="CS99" i="1"/>
  <c r="R99" i="1" s="1"/>
  <c r="K194" i="5" s="1"/>
  <c r="FR99" i="1"/>
  <c r="GL99" i="1"/>
  <c r="GO99" i="1"/>
  <c r="GP99" i="1"/>
  <c r="GV99" i="1"/>
  <c r="HC99" i="1" s="1"/>
  <c r="GX99" i="1" s="1"/>
  <c r="AC100" i="1"/>
  <c r="AE100" i="1"/>
  <c r="CS100" i="1" s="1"/>
  <c r="AF100" i="1"/>
  <c r="AG100" i="1"/>
  <c r="CU100" i="1" s="1"/>
  <c r="AH100" i="1"/>
  <c r="AI100" i="1"/>
  <c r="CW100" i="1" s="1"/>
  <c r="AJ100" i="1"/>
  <c r="CX100" i="1" s="1"/>
  <c r="CT100" i="1"/>
  <c r="CV100" i="1"/>
  <c r="FR100" i="1"/>
  <c r="GL100" i="1"/>
  <c r="GO100" i="1"/>
  <c r="GP100" i="1"/>
  <c r="GV100" i="1"/>
  <c r="HC100" i="1" s="1"/>
  <c r="AC101" i="1"/>
  <c r="AD101" i="1"/>
  <c r="CR101" i="1" s="1"/>
  <c r="AE101" i="1"/>
  <c r="AF101" i="1"/>
  <c r="AG101" i="1"/>
  <c r="CU101" i="1" s="1"/>
  <c r="AH101" i="1"/>
  <c r="CV101" i="1" s="1"/>
  <c r="AI101" i="1"/>
  <c r="CW101" i="1" s="1"/>
  <c r="AJ101" i="1"/>
  <c r="CX101" i="1" s="1"/>
  <c r="CQ101" i="1"/>
  <c r="CS101" i="1"/>
  <c r="FR101" i="1"/>
  <c r="GL101" i="1"/>
  <c r="GO101" i="1"/>
  <c r="GP101" i="1"/>
  <c r="GV101" i="1"/>
  <c r="HC101" i="1" s="1"/>
  <c r="C102" i="1"/>
  <c r="D102" i="1"/>
  <c r="I102" i="1"/>
  <c r="CX168" i="3" s="1"/>
  <c r="AC102" i="1"/>
  <c r="AD102" i="1"/>
  <c r="H204" i="5" s="1"/>
  <c r="AE102" i="1"/>
  <c r="AF102" i="1"/>
  <c r="AG102" i="1"/>
  <c r="CU102" i="1" s="1"/>
  <c r="AH102" i="1"/>
  <c r="CV102" i="1" s="1"/>
  <c r="U102" i="1" s="1"/>
  <c r="AI102" i="1"/>
  <c r="CW102" i="1" s="1"/>
  <c r="AJ102" i="1"/>
  <c r="CX102" i="1" s="1"/>
  <c r="W102" i="1" s="1"/>
  <c r="CQ102" i="1"/>
  <c r="CR102" i="1"/>
  <c r="Q102" i="1" s="1"/>
  <c r="K204" i="5" s="1"/>
  <c r="FR102" i="1"/>
  <c r="GL102" i="1"/>
  <c r="GO102" i="1"/>
  <c r="GP102" i="1"/>
  <c r="GV102" i="1"/>
  <c r="HC102" i="1" s="1"/>
  <c r="C103" i="1"/>
  <c r="D103" i="1"/>
  <c r="I103" i="1"/>
  <c r="AC103" i="1"/>
  <c r="AE103" i="1"/>
  <c r="AF103" i="1"/>
  <c r="AG103" i="1"/>
  <c r="CU103" i="1" s="1"/>
  <c r="T103" i="1" s="1"/>
  <c r="AH103" i="1"/>
  <c r="CV103" i="1" s="1"/>
  <c r="AI103" i="1"/>
  <c r="CW103" i="1" s="1"/>
  <c r="V103" i="1" s="1"/>
  <c r="AJ103" i="1"/>
  <c r="CX103" i="1" s="1"/>
  <c r="CS103" i="1"/>
  <c r="R103" i="1" s="1"/>
  <c r="K213" i="5" s="1"/>
  <c r="FR103" i="1"/>
  <c r="GL103" i="1"/>
  <c r="GN103" i="1"/>
  <c r="GP103" i="1"/>
  <c r="GV103" i="1"/>
  <c r="HC103" i="1" s="1"/>
  <c r="AC104" i="1"/>
  <c r="AE104" i="1"/>
  <c r="AF104" i="1"/>
  <c r="AG104" i="1"/>
  <c r="CU104" i="1" s="1"/>
  <c r="AH104" i="1"/>
  <c r="CV104" i="1" s="1"/>
  <c r="AI104" i="1"/>
  <c r="CW104" i="1" s="1"/>
  <c r="AJ104" i="1"/>
  <c r="CX104" i="1" s="1"/>
  <c r="FR104" i="1"/>
  <c r="GL104" i="1"/>
  <c r="GN104" i="1"/>
  <c r="GP104" i="1"/>
  <c r="GV104" i="1"/>
  <c r="HC104" i="1" s="1"/>
  <c r="C105" i="1"/>
  <c r="D105" i="1"/>
  <c r="I105" i="1"/>
  <c r="AC105" i="1"/>
  <c r="CQ105" i="1" s="1"/>
  <c r="P105" i="1" s="1"/>
  <c r="K224" i="5" s="1"/>
  <c r="AE105" i="1"/>
  <c r="AF105" i="1"/>
  <c r="AG105" i="1"/>
  <c r="AH105" i="1"/>
  <c r="CV105" i="1" s="1"/>
  <c r="U105" i="1" s="1"/>
  <c r="AI105" i="1"/>
  <c r="CW105" i="1" s="1"/>
  <c r="V105" i="1" s="1"/>
  <c r="AJ105" i="1"/>
  <c r="CX105" i="1" s="1"/>
  <c r="W105" i="1" s="1"/>
  <c r="CU105" i="1"/>
  <c r="T105" i="1" s="1"/>
  <c r="FR105" i="1"/>
  <c r="GL105" i="1"/>
  <c r="GN105" i="1"/>
  <c r="GP105" i="1"/>
  <c r="GV105" i="1"/>
  <c r="HC105" i="1" s="1"/>
  <c r="AC106" i="1"/>
  <c r="AE106" i="1"/>
  <c r="AF106" i="1"/>
  <c r="CT106" i="1" s="1"/>
  <c r="AG106" i="1"/>
  <c r="CU106" i="1" s="1"/>
  <c r="AH106" i="1"/>
  <c r="CV106" i="1" s="1"/>
  <c r="AI106" i="1"/>
  <c r="CW106" i="1" s="1"/>
  <c r="AJ106" i="1"/>
  <c r="CX106" i="1" s="1"/>
  <c r="FR106" i="1"/>
  <c r="GL106" i="1"/>
  <c r="GN106" i="1"/>
  <c r="GP106" i="1"/>
  <c r="GV106" i="1"/>
  <c r="HC106" i="1" s="1"/>
  <c r="C107" i="1"/>
  <c r="D107" i="1"/>
  <c r="I107" i="1"/>
  <c r="I109" i="1" s="1"/>
  <c r="AC107" i="1"/>
  <c r="H234" i="5" s="1"/>
  <c r="AE107" i="1"/>
  <c r="AF107" i="1"/>
  <c r="AG107" i="1"/>
  <c r="AH107" i="1"/>
  <c r="CV107" i="1" s="1"/>
  <c r="U107" i="1" s="1"/>
  <c r="AI107" i="1"/>
  <c r="CW107" i="1" s="1"/>
  <c r="V107" i="1" s="1"/>
  <c r="AJ107" i="1"/>
  <c r="CX107" i="1" s="1"/>
  <c r="CU107" i="1"/>
  <c r="T107" i="1" s="1"/>
  <c r="FR107" i="1"/>
  <c r="GL107" i="1"/>
  <c r="GN107" i="1"/>
  <c r="GP107" i="1"/>
  <c r="GV107" i="1"/>
  <c r="HC107" i="1" s="1"/>
  <c r="AC108" i="1"/>
  <c r="AE108" i="1"/>
  <c r="AF108" i="1"/>
  <c r="AG108" i="1"/>
  <c r="AH108" i="1"/>
  <c r="CV108" i="1" s="1"/>
  <c r="AI108" i="1"/>
  <c r="CW108" i="1" s="1"/>
  <c r="AJ108" i="1"/>
  <c r="CU108" i="1"/>
  <c r="CX108" i="1"/>
  <c r="FR108" i="1"/>
  <c r="GL108" i="1"/>
  <c r="GN108" i="1"/>
  <c r="GP108" i="1"/>
  <c r="GV108" i="1"/>
  <c r="HC108" i="1" s="1"/>
  <c r="AC109" i="1"/>
  <c r="AE109" i="1"/>
  <c r="AD109" i="1" s="1"/>
  <c r="CR109" i="1" s="1"/>
  <c r="AF109" i="1"/>
  <c r="AG109" i="1"/>
  <c r="CU109" i="1" s="1"/>
  <c r="AH109" i="1"/>
  <c r="CV109" i="1" s="1"/>
  <c r="AI109" i="1"/>
  <c r="AJ109" i="1"/>
  <c r="CS109" i="1"/>
  <c r="CT109" i="1"/>
  <c r="CW109" i="1"/>
  <c r="CX109" i="1"/>
  <c r="W109" i="1" s="1"/>
  <c r="FR109" i="1"/>
  <c r="GL109" i="1"/>
  <c r="GN109" i="1"/>
  <c r="GP109" i="1"/>
  <c r="GV109" i="1"/>
  <c r="HC109" i="1" s="1"/>
  <c r="C110" i="1"/>
  <c r="D110" i="1"/>
  <c r="I110" i="1"/>
  <c r="AC110" i="1"/>
  <c r="AE110" i="1"/>
  <c r="AD110" i="1" s="1"/>
  <c r="AF110" i="1"/>
  <c r="AG110" i="1"/>
  <c r="CU110" i="1" s="1"/>
  <c r="T110" i="1" s="1"/>
  <c r="AH110" i="1"/>
  <c r="AI110" i="1"/>
  <c r="CW110" i="1" s="1"/>
  <c r="AJ110" i="1"/>
  <c r="CT110" i="1"/>
  <c r="S110" i="1" s="1"/>
  <c r="CV110" i="1"/>
  <c r="CX110" i="1"/>
  <c r="W110" i="1" s="1"/>
  <c r="FR110" i="1"/>
  <c r="GL110" i="1"/>
  <c r="GN110" i="1"/>
  <c r="GP110" i="1"/>
  <c r="GV110" i="1"/>
  <c r="HC110" i="1" s="1"/>
  <c r="AC111" i="1"/>
  <c r="AE111" i="1"/>
  <c r="AD111" i="1" s="1"/>
  <c r="CR111" i="1" s="1"/>
  <c r="AF111" i="1"/>
  <c r="AG111" i="1"/>
  <c r="AH111" i="1"/>
  <c r="CV111" i="1" s="1"/>
  <c r="AI111" i="1"/>
  <c r="AJ111" i="1"/>
  <c r="CX111" i="1" s="1"/>
  <c r="CU111" i="1"/>
  <c r="CW111" i="1"/>
  <c r="FR111" i="1"/>
  <c r="GL111" i="1"/>
  <c r="GN111" i="1"/>
  <c r="GP111" i="1"/>
  <c r="GV111" i="1"/>
  <c r="HC111" i="1" s="1"/>
  <c r="C112" i="1"/>
  <c r="D112" i="1"/>
  <c r="AC112" i="1"/>
  <c r="H254" i="5" s="1"/>
  <c r="AE112" i="1"/>
  <c r="AD112" i="1" s="1"/>
  <c r="AF112" i="1"/>
  <c r="AG112" i="1"/>
  <c r="CU112" i="1" s="1"/>
  <c r="T112" i="1" s="1"/>
  <c r="AH112" i="1"/>
  <c r="CV112" i="1" s="1"/>
  <c r="U112" i="1" s="1"/>
  <c r="AI112" i="1"/>
  <c r="AJ112" i="1"/>
  <c r="CX112" i="1" s="1"/>
  <c r="W112" i="1" s="1"/>
  <c r="CS112" i="1"/>
  <c r="R112" i="1" s="1"/>
  <c r="CW112" i="1"/>
  <c r="V112" i="1" s="1"/>
  <c r="FR112" i="1"/>
  <c r="GL112" i="1"/>
  <c r="GN112" i="1"/>
  <c r="GP112" i="1"/>
  <c r="GV112" i="1"/>
  <c r="HC112" i="1" s="1"/>
  <c r="GX112" i="1" s="1"/>
  <c r="I113" i="1"/>
  <c r="E258" i="5" s="1"/>
  <c r="AC113" i="1"/>
  <c r="AE113" i="1"/>
  <c r="CS113" i="1" s="1"/>
  <c r="R113" i="1" s="1"/>
  <c r="AF113" i="1"/>
  <c r="AG113" i="1"/>
  <c r="CU113" i="1" s="1"/>
  <c r="T113" i="1" s="1"/>
  <c r="AH113" i="1"/>
  <c r="AI113" i="1"/>
  <c r="CW113" i="1" s="1"/>
  <c r="V113" i="1" s="1"/>
  <c r="AJ113" i="1"/>
  <c r="CV113" i="1"/>
  <c r="CX113" i="1"/>
  <c r="FR113" i="1"/>
  <c r="GL113" i="1"/>
  <c r="GN113" i="1"/>
  <c r="GP113" i="1"/>
  <c r="GV113" i="1"/>
  <c r="HC113" i="1" s="1"/>
  <c r="C114" i="1"/>
  <c r="D114" i="1"/>
  <c r="I114" i="1"/>
  <c r="AC114" i="1"/>
  <c r="H263" i="5" s="1"/>
  <c r="AE114" i="1"/>
  <c r="AD114" i="1" s="1"/>
  <c r="CR114" i="1" s="1"/>
  <c r="Q114" i="1" s="1"/>
  <c r="K262" i="5" s="1"/>
  <c r="AF114" i="1"/>
  <c r="AG114" i="1"/>
  <c r="CU114" i="1" s="1"/>
  <c r="T114" i="1" s="1"/>
  <c r="AH114" i="1"/>
  <c r="CV114" i="1" s="1"/>
  <c r="U114" i="1" s="1"/>
  <c r="AI114" i="1"/>
  <c r="AJ114" i="1"/>
  <c r="CX114" i="1" s="1"/>
  <c r="CQ114" i="1"/>
  <c r="P114" i="1" s="1"/>
  <c r="K263" i="5" s="1"/>
  <c r="CS114" i="1"/>
  <c r="R114" i="1" s="1"/>
  <c r="CW114" i="1"/>
  <c r="V114" i="1" s="1"/>
  <c r="FR114" i="1"/>
  <c r="GL114" i="1"/>
  <c r="GO114" i="1"/>
  <c r="GP114" i="1"/>
  <c r="GV114" i="1"/>
  <c r="HC114" i="1" s="1"/>
  <c r="GX114" i="1" s="1"/>
  <c r="AC115" i="1"/>
  <c r="AE115" i="1"/>
  <c r="AF115" i="1"/>
  <c r="AG115" i="1"/>
  <c r="AH115" i="1"/>
  <c r="AI115" i="1"/>
  <c r="CW115" i="1" s="1"/>
  <c r="AJ115" i="1"/>
  <c r="CX115" i="1" s="1"/>
  <c r="CU115" i="1"/>
  <c r="CV115" i="1"/>
  <c r="FR115" i="1"/>
  <c r="GL115" i="1"/>
  <c r="GO115" i="1"/>
  <c r="GP115" i="1"/>
  <c r="GV115" i="1"/>
  <c r="HC115" i="1" s="1"/>
  <c r="AC116" i="1"/>
  <c r="AE116" i="1"/>
  <c r="CS116" i="1" s="1"/>
  <c r="AF116" i="1"/>
  <c r="AG116" i="1"/>
  <c r="CU116" i="1" s="1"/>
  <c r="AH116" i="1"/>
  <c r="CV116" i="1" s="1"/>
  <c r="AI116" i="1"/>
  <c r="CW116" i="1" s="1"/>
  <c r="AJ116" i="1"/>
  <c r="CX116" i="1" s="1"/>
  <c r="CT116" i="1"/>
  <c r="FR116" i="1"/>
  <c r="GL116" i="1"/>
  <c r="GO116" i="1"/>
  <c r="GP116" i="1"/>
  <c r="GV116" i="1"/>
  <c r="HC116" i="1" s="1"/>
  <c r="C117" i="1"/>
  <c r="D117" i="1"/>
  <c r="I117" i="1"/>
  <c r="AC117" i="1"/>
  <c r="AE117" i="1"/>
  <c r="AF117" i="1"/>
  <c r="CT117" i="1" s="1"/>
  <c r="S117" i="1" s="1"/>
  <c r="AG117" i="1"/>
  <c r="AH117" i="1"/>
  <c r="CV117" i="1" s="1"/>
  <c r="U117" i="1" s="1"/>
  <c r="AI117" i="1"/>
  <c r="CW117" i="1" s="1"/>
  <c r="V117" i="1" s="1"/>
  <c r="AJ117" i="1"/>
  <c r="CX117" i="1" s="1"/>
  <c r="W117" i="1" s="1"/>
  <c r="CU117" i="1"/>
  <c r="T117" i="1" s="1"/>
  <c r="FR117" i="1"/>
  <c r="GL117" i="1"/>
  <c r="GO117" i="1"/>
  <c r="GP117" i="1"/>
  <c r="GV117" i="1"/>
  <c r="HC117" i="1" s="1"/>
  <c r="GX117" i="1"/>
  <c r="C118" i="1"/>
  <c r="D118" i="1"/>
  <c r="I118" i="1"/>
  <c r="AC118" i="1"/>
  <c r="AE118" i="1"/>
  <c r="AD118" i="1" s="1"/>
  <c r="CR118" i="1" s="1"/>
  <c r="Q118" i="1" s="1"/>
  <c r="AF118" i="1"/>
  <c r="AG118" i="1"/>
  <c r="CU118" i="1" s="1"/>
  <c r="T118" i="1" s="1"/>
  <c r="AH118" i="1"/>
  <c r="CV118" i="1" s="1"/>
  <c r="U118" i="1" s="1"/>
  <c r="AI118" i="1"/>
  <c r="CW118" i="1" s="1"/>
  <c r="V118" i="1" s="1"/>
  <c r="AJ118" i="1"/>
  <c r="CX118" i="1" s="1"/>
  <c r="W118" i="1" s="1"/>
  <c r="CQ118" i="1"/>
  <c r="CS118" i="1"/>
  <c r="R118" i="1" s="1"/>
  <c r="FR118" i="1"/>
  <c r="GL118" i="1"/>
  <c r="GO118" i="1"/>
  <c r="GP118" i="1"/>
  <c r="GV118" i="1"/>
  <c r="HC118" i="1" s="1"/>
  <c r="GX118" i="1" s="1"/>
  <c r="C119" i="1"/>
  <c r="D119" i="1"/>
  <c r="I119" i="1"/>
  <c r="AC119" i="1"/>
  <c r="AE119" i="1"/>
  <c r="AD119" i="1" s="1"/>
  <c r="AF119" i="1"/>
  <c r="AG119" i="1"/>
  <c r="CU119" i="1" s="1"/>
  <c r="AH119" i="1"/>
  <c r="CV119" i="1" s="1"/>
  <c r="AI119" i="1"/>
  <c r="AJ119" i="1"/>
  <c r="CX119" i="1" s="1"/>
  <c r="CS119" i="1"/>
  <c r="R119" i="1" s="1"/>
  <c r="CT119" i="1"/>
  <c r="CW119" i="1"/>
  <c r="FR119" i="1"/>
  <c r="GL119" i="1"/>
  <c r="GO119" i="1"/>
  <c r="GP119" i="1"/>
  <c r="GV119" i="1"/>
  <c r="HC119" i="1" s="1"/>
  <c r="AC120" i="1"/>
  <c r="CQ120" i="1" s="1"/>
  <c r="AE120" i="1"/>
  <c r="AD120" i="1" s="1"/>
  <c r="AF120" i="1"/>
  <c r="AG120" i="1"/>
  <c r="AH120" i="1"/>
  <c r="CV120" i="1" s="1"/>
  <c r="AI120" i="1"/>
  <c r="CW120" i="1" s="1"/>
  <c r="AJ120" i="1"/>
  <c r="CX120" i="1" s="1"/>
  <c r="CS120" i="1"/>
  <c r="CU120" i="1"/>
  <c r="FR120" i="1"/>
  <c r="GL120" i="1"/>
  <c r="GO120" i="1"/>
  <c r="GP120" i="1"/>
  <c r="GV120" i="1"/>
  <c r="HC120" i="1" s="1"/>
  <c r="AC121" i="1"/>
  <c r="AD121" i="1"/>
  <c r="CR121" i="1" s="1"/>
  <c r="AE121" i="1"/>
  <c r="CS121" i="1" s="1"/>
  <c r="AF121" i="1"/>
  <c r="CT121" i="1" s="1"/>
  <c r="AG121" i="1"/>
  <c r="CU121" i="1" s="1"/>
  <c r="AH121" i="1"/>
  <c r="CV121" i="1" s="1"/>
  <c r="AI121" i="1"/>
  <c r="CW121" i="1" s="1"/>
  <c r="AJ121" i="1"/>
  <c r="CX121" i="1" s="1"/>
  <c r="FR121" i="1"/>
  <c r="GL121" i="1"/>
  <c r="GO121" i="1"/>
  <c r="GP121" i="1"/>
  <c r="GV121" i="1"/>
  <c r="HC121" i="1" s="1"/>
  <c r="B123" i="1"/>
  <c r="B96" i="1" s="1"/>
  <c r="C123" i="1"/>
  <c r="C96" i="1" s="1"/>
  <c r="D123" i="1"/>
  <c r="D96" i="1" s="1"/>
  <c r="F123" i="1"/>
  <c r="F96" i="1" s="1"/>
  <c r="G123" i="1"/>
  <c r="BX123" i="1"/>
  <c r="CK123" i="1"/>
  <c r="CL123" i="1"/>
  <c r="BC123" i="1" s="1"/>
  <c r="D152" i="1"/>
  <c r="E154" i="1"/>
  <c r="Z154" i="1"/>
  <c r="AA154" i="1"/>
  <c r="AM154" i="1"/>
  <c r="AN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EF154" i="1"/>
  <c r="EG154" i="1"/>
  <c r="EH154" i="1"/>
  <c r="EI154" i="1"/>
  <c r="EJ154" i="1"/>
  <c r="EK154" i="1"/>
  <c r="EL154" i="1"/>
  <c r="EM154" i="1"/>
  <c r="EN154" i="1"/>
  <c r="EO154" i="1"/>
  <c r="EP154" i="1"/>
  <c r="EQ154" i="1"/>
  <c r="ER154" i="1"/>
  <c r="ES154" i="1"/>
  <c r="ET154" i="1"/>
  <c r="EU154" i="1"/>
  <c r="EV154" i="1"/>
  <c r="EW154" i="1"/>
  <c r="EX154" i="1"/>
  <c r="EY154" i="1"/>
  <c r="EZ154" i="1"/>
  <c r="FA154" i="1"/>
  <c r="FB154" i="1"/>
  <c r="FC154" i="1"/>
  <c r="FD154" i="1"/>
  <c r="FE154" i="1"/>
  <c r="FF154" i="1"/>
  <c r="FG154" i="1"/>
  <c r="FH154" i="1"/>
  <c r="FI154" i="1"/>
  <c r="FJ154" i="1"/>
  <c r="FK154" i="1"/>
  <c r="FL154" i="1"/>
  <c r="FM154" i="1"/>
  <c r="FN154" i="1"/>
  <c r="FO154" i="1"/>
  <c r="FP154" i="1"/>
  <c r="FQ154" i="1"/>
  <c r="FR154" i="1"/>
  <c r="FS154" i="1"/>
  <c r="FT154" i="1"/>
  <c r="FU154" i="1"/>
  <c r="FV154" i="1"/>
  <c r="FW154" i="1"/>
  <c r="FX154" i="1"/>
  <c r="FY154" i="1"/>
  <c r="FZ154" i="1"/>
  <c r="GA154" i="1"/>
  <c r="GB154" i="1"/>
  <c r="GC154" i="1"/>
  <c r="GD154" i="1"/>
  <c r="GE154" i="1"/>
  <c r="GF154" i="1"/>
  <c r="GG154" i="1"/>
  <c r="GH154" i="1"/>
  <c r="GI154" i="1"/>
  <c r="GJ154" i="1"/>
  <c r="GK154" i="1"/>
  <c r="GL154" i="1"/>
  <c r="GM154" i="1"/>
  <c r="GN154" i="1"/>
  <c r="GO154" i="1"/>
  <c r="GP154" i="1"/>
  <c r="GQ154" i="1"/>
  <c r="GR154" i="1"/>
  <c r="GS154" i="1"/>
  <c r="GT154" i="1"/>
  <c r="GU154" i="1"/>
  <c r="GV154" i="1"/>
  <c r="GW154" i="1"/>
  <c r="GX154" i="1"/>
  <c r="C156" i="1"/>
  <c r="D156" i="1"/>
  <c r="I156" i="1"/>
  <c r="E300" i="5" s="1"/>
  <c r="T156" i="1"/>
  <c r="AC156" i="1"/>
  <c r="H303" i="5" s="1"/>
  <c r="AD156" i="1"/>
  <c r="AE156" i="1"/>
  <c r="CS156" i="1" s="1"/>
  <c r="R156" i="1" s="1"/>
  <c r="AF156" i="1"/>
  <c r="AG156" i="1"/>
  <c r="CU156" i="1" s="1"/>
  <c r="AH156" i="1"/>
  <c r="CV156" i="1" s="1"/>
  <c r="U156" i="1" s="1"/>
  <c r="AI156" i="1"/>
  <c r="CW156" i="1" s="1"/>
  <c r="V156" i="1" s="1"/>
  <c r="AJ156" i="1"/>
  <c r="CX156" i="1" s="1"/>
  <c r="W156" i="1" s="1"/>
  <c r="CQ156" i="1"/>
  <c r="P156" i="1" s="1"/>
  <c r="K303" i="5" s="1"/>
  <c r="CR156" i="1"/>
  <c r="Q156" i="1" s="1"/>
  <c r="K302" i="5" s="1"/>
  <c r="FR156" i="1"/>
  <c r="GL156" i="1"/>
  <c r="GO156" i="1"/>
  <c r="CC160" i="1" s="1"/>
  <c r="CC154" i="1" s="1"/>
  <c r="GP156" i="1"/>
  <c r="GV156" i="1"/>
  <c r="HC156" i="1" s="1"/>
  <c r="GX156" i="1" s="1"/>
  <c r="AC157" i="1"/>
  <c r="AE157" i="1"/>
  <c r="AF157" i="1"/>
  <c r="AG157" i="1"/>
  <c r="CU157" i="1" s="1"/>
  <c r="AH157" i="1"/>
  <c r="CV157" i="1" s="1"/>
  <c r="AI157" i="1"/>
  <c r="CW157" i="1" s="1"/>
  <c r="AJ157" i="1"/>
  <c r="CT157" i="1"/>
  <c r="CX157" i="1"/>
  <c r="FR157" i="1"/>
  <c r="GL157" i="1"/>
  <c r="GO157" i="1"/>
  <c r="GP157" i="1"/>
  <c r="GV157" i="1"/>
  <c r="HC157" i="1" s="1"/>
  <c r="I158" i="1"/>
  <c r="E308" i="5" s="1"/>
  <c r="AC158" i="1"/>
  <c r="AE158" i="1"/>
  <c r="AD158" i="1" s="1"/>
  <c r="CR158" i="1" s="1"/>
  <c r="AF158" i="1"/>
  <c r="AG158" i="1"/>
  <c r="CU158" i="1" s="1"/>
  <c r="T158" i="1" s="1"/>
  <c r="AH158" i="1"/>
  <c r="CV158" i="1" s="1"/>
  <c r="AI158" i="1"/>
  <c r="AJ158" i="1"/>
  <c r="CX158" i="1" s="1"/>
  <c r="CS158" i="1"/>
  <c r="R158" i="1" s="1"/>
  <c r="CT158" i="1"/>
  <c r="CW158" i="1"/>
  <c r="V158" i="1" s="1"/>
  <c r="FR158" i="1"/>
  <c r="GL158" i="1"/>
  <c r="GO158" i="1"/>
  <c r="GP158" i="1"/>
  <c r="GV158" i="1"/>
  <c r="HC158" i="1" s="1"/>
  <c r="B160" i="1"/>
  <c r="B154" i="1" s="1"/>
  <c r="C160" i="1"/>
  <c r="C154" i="1" s="1"/>
  <c r="D160" i="1"/>
  <c r="D154" i="1" s="1"/>
  <c r="F160" i="1"/>
  <c r="F154" i="1" s="1"/>
  <c r="G160" i="1"/>
  <c r="BX160" i="1"/>
  <c r="BX154" i="1" s="1"/>
  <c r="CK160" i="1"/>
  <c r="CK154" i="1" s="1"/>
  <c r="CL160" i="1"/>
  <c r="D189" i="1"/>
  <c r="E191" i="1"/>
  <c r="Z191" i="1"/>
  <c r="AA191" i="1"/>
  <c r="AM191" i="1"/>
  <c r="AN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DW191" i="1"/>
  <c r="DX191" i="1"/>
  <c r="DY191" i="1"/>
  <c r="DZ191" i="1"/>
  <c r="EA191" i="1"/>
  <c r="EB191" i="1"/>
  <c r="EC191" i="1"/>
  <c r="ED191" i="1"/>
  <c r="EE191" i="1"/>
  <c r="EF191" i="1"/>
  <c r="EG191" i="1"/>
  <c r="EH191" i="1"/>
  <c r="EI191" i="1"/>
  <c r="EJ191" i="1"/>
  <c r="EK191" i="1"/>
  <c r="EL191" i="1"/>
  <c r="EM191" i="1"/>
  <c r="EN191" i="1"/>
  <c r="EO191" i="1"/>
  <c r="EP191" i="1"/>
  <c r="EQ191" i="1"/>
  <c r="ER191" i="1"/>
  <c r="ES191" i="1"/>
  <c r="ET191" i="1"/>
  <c r="EU191" i="1"/>
  <c r="EV191" i="1"/>
  <c r="EW191" i="1"/>
  <c r="EX191" i="1"/>
  <c r="EY191" i="1"/>
  <c r="EZ191" i="1"/>
  <c r="FA191" i="1"/>
  <c r="FB191" i="1"/>
  <c r="FC191" i="1"/>
  <c r="FD191" i="1"/>
  <c r="FE191" i="1"/>
  <c r="FF191" i="1"/>
  <c r="FG191" i="1"/>
  <c r="FH191" i="1"/>
  <c r="FI191" i="1"/>
  <c r="FJ191" i="1"/>
  <c r="FK191" i="1"/>
  <c r="FL191" i="1"/>
  <c r="FM191" i="1"/>
  <c r="FN191" i="1"/>
  <c r="FO191" i="1"/>
  <c r="FP191" i="1"/>
  <c r="FQ191" i="1"/>
  <c r="FR191" i="1"/>
  <c r="FS191" i="1"/>
  <c r="FT191" i="1"/>
  <c r="FU191" i="1"/>
  <c r="FV191" i="1"/>
  <c r="FW191" i="1"/>
  <c r="FX191" i="1"/>
  <c r="FY191" i="1"/>
  <c r="FZ191" i="1"/>
  <c r="GA191" i="1"/>
  <c r="GB191" i="1"/>
  <c r="GC191" i="1"/>
  <c r="GD191" i="1"/>
  <c r="GE191" i="1"/>
  <c r="GF191" i="1"/>
  <c r="GG191" i="1"/>
  <c r="GH191" i="1"/>
  <c r="GI191" i="1"/>
  <c r="GJ191" i="1"/>
  <c r="GK191" i="1"/>
  <c r="GL191" i="1"/>
  <c r="GM191" i="1"/>
  <c r="GN191" i="1"/>
  <c r="GO191" i="1"/>
  <c r="GP191" i="1"/>
  <c r="GQ191" i="1"/>
  <c r="GR191" i="1"/>
  <c r="GS191" i="1"/>
  <c r="GT191" i="1"/>
  <c r="GU191" i="1"/>
  <c r="GV191" i="1"/>
  <c r="GW191" i="1"/>
  <c r="GX191" i="1"/>
  <c r="C193" i="1"/>
  <c r="D193" i="1"/>
  <c r="I193" i="1"/>
  <c r="E316" i="5" s="1"/>
  <c r="AC193" i="1"/>
  <c r="CQ193" i="1" s="1"/>
  <c r="AE193" i="1"/>
  <c r="AF193" i="1"/>
  <c r="AG193" i="1"/>
  <c r="CU193" i="1" s="1"/>
  <c r="AH193" i="1"/>
  <c r="CV193" i="1" s="1"/>
  <c r="AI193" i="1"/>
  <c r="CW193" i="1" s="1"/>
  <c r="AJ193" i="1"/>
  <c r="CX193" i="1" s="1"/>
  <c r="FR193" i="1"/>
  <c r="GL193" i="1"/>
  <c r="GO193" i="1"/>
  <c r="GP193" i="1"/>
  <c r="GV193" i="1"/>
  <c r="HC193" i="1" s="1"/>
  <c r="AC194" i="1"/>
  <c r="CQ194" i="1" s="1"/>
  <c r="AE194" i="1"/>
  <c r="AF194" i="1"/>
  <c r="AG194" i="1"/>
  <c r="AH194" i="1"/>
  <c r="CV194" i="1" s="1"/>
  <c r="AI194" i="1"/>
  <c r="CW194" i="1" s="1"/>
  <c r="AJ194" i="1"/>
  <c r="CX194" i="1" s="1"/>
  <c r="CU194" i="1"/>
  <c r="FR194" i="1"/>
  <c r="GL194" i="1"/>
  <c r="GO194" i="1"/>
  <c r="GP194" i="1"/>
  <c r="GV194" i="1"/>
  <c r="HC194" i="1" s="1"/>
  <c r="C195" i="1"/>
  <c r="D195" i="1"/>
  <c r="I195" i="1"/>
  <c r="AC195" i="1"/>
  <c r="CQ195" i="1" s="1"/>
  <c r="AE195" i="1"/>
  <c r="AF195" i="1"/>
  <c r="AG195" i="1"/>
  <c r="CU195" i="1" s="1"/>
  <c r="AH195" i="1"/>
  <c r="AI195" i="1"/>
  <c r="CW195" i="1" s="1"/>
  <c r="AJ195" i="1"/>
  <c r="CX195" i="1" s="1"/>
  <c r="CS195" i="1"/>
  <c r="CV195" i="1"/>
  <c r="FR195" i="1"/>
  <c r="GL195" i="1"/>
  <c r="GO195" i="1"/>
  <c r="GP195" i="1"/>
  <c r="GV195" i="1"/>
  <c r="HC195" i="1"/>
  <c r="AC196" i="1"/>
  <c r="AE196" i="1"/>
  <c r="AF196" i="1"/>
  <c r="AG196" i="1"/>
  <c r="CU196" i="1" s="1"/>
  <c r="AH196" i="1"/>
  <c r="CV196" i="1" s="1"/>
  <c r="AI196" i="1"/>
  <c r="CW196" i="1" s="1"/>
  <c r="AJ196" i="1"/>
  <c r="CX196" i="1" s="1"/>
  <c r="CQ196" i="1"/>
  <c r="FR196" i="1"/>
  <c r="GL196" i="1"/>
  <c r="GO196" i="1"/>
  <c r="GP196" i="1"/>
  <c r="GV196" i="1"/>
  <c r="HC196" i="1" s="1"/>
  <c r="C197" i="1"/>
  <c r="D197" i="1"/>
  <c r="I197" i="1"/>
  <c r="E332" i="5" s="1"/>
  <c r="AC197" i="1"/>
  <c r="AE197" i="1"/>
  <c r="AF197" i="1"/>
  <c r="AG197" i="1"/>
  <c r="CU197" i="1" s="1"/>
  <c r="T197" i="1" s="1"/>
  <c r="AH197" i="1"/>
  <c r="CV197" i="1" s="1"/>
  <c r="AI197" i="1"/>
  <c r="CW197" i="1" s="1"/>
  <c r="V197" i="1" s="1"/>
  <c r="AJ197" i="1"/>
  <c r="CX197" i="1" s="1"/>
  <c r="FR197" i="1"/>
  <c r="GL197" i="1"/>
  <c r="GO197" i="1"/>
  <c r="GP197" i="1"/>
  <c r="GV197" i="1"/>
  <c r="HC197" i="1" s="1"/>
  <c r="GX197" i="1" s="1"/>
  <c r="AC198" i="1"/>
  <c r="CQ198" i="1" s="1"/>
  <c r="AE198" i="1"/>
  <c r="CS198" i="1" s="1"/>
  <c r="AF198" i="1"/>
  <c r="AG198" i="1"/>
  <c r="CU198" i="1" s="1"/>
  <c r="AH198" i="1"/>
  <c r="CV198" i="1" s="1"/>
  <c r="AI198" i="1"/>
  <c r="CW198" i="1" s="1"/>
  <c r="AJ198" i="1"/>
  <c r="CX198" i="1" s="1"/>
  <c r="FR198" i="1"/>
  <c r="GL198" i="1"/>
  <c r="GO198" i="1"/>
  <c r="GP198" i="1"/>
  <c r="GV198" i="1"/>
  <c r="HC198" i="1" s="1"/>
  <c r="AC199" i="1"/>
  <c r="AE199" i="1"/>
  <c r="CS199" i="1" s="1"/>
  <c r="AF199" i="1"/>
  <c r="CT199" i="1" s="1"/>
  <c r="AG199" i="1"/>
  <c r="CU199" i="1" s="1"/>
  <c r="AH199" i="1"/>
  <c r="CV199" i="1" s="1"/>
  <c r="AI199" i="1"/>
  <c r="CW199" i="1" s="1"/>
  <c r="AJ199" i="1"/>
  <c r="CQ199" i="1"/>
  <c r="CX199" i="1"/>
  <c r="FR199" i="1"/>
  <c r="GL199" i="1"/>
  <c r="GO199" i="1"/>
  <c r="GP199" i="1"/>
  <c r="GV199" i="1"/>
  <c r="HC199" i="1" s="1"/>
  <c r="AC200" i="1"/>
  <c r="AE200" i="1"/>
  <c r="CS200" i="1" s="1"/>
  <c r="AF200" i="1"/>
  <c r="CT200" i="1" s="1"/>
  <c r="AG200" i="1"/>
  <c r="CU200" i="1" s="1"/>
  <c r="AH200" i="1"/>
  <c r="CV200" i="1" s="1"/>
  <c r="AI200" i="1"/>
  <c r="AJ200" i="1"/>
  <c r="CX200" i="1" s="1"/>
  <c r="CW200" i="1"/>
  <c r="FR200" i="1"/>
  <c r="GL200" i="1"/>
  <c r="GO200" i="1"/>
  <c r="GP200" i="1"/>
  <c r="GV200" i="1"/>
  <c r="HC200" i="1" s="1"/>
  <c r="C201" i="1"/>
  <c r="D201" i="1"/>
  <c r="I201" i="1"/>
  <c r="E344" i="5" s="1"/>
  <c r="AC201" i="1"/>
  <c r="AD201" i="1"/>
  <c r="AE201" i="1"/>
  <c r="AF201" i="1"/>
  <c r="CT201" i="1" s="1"/>
  <c r="S201" i="1" s="1"/>
  <c r="K345" i="5" s="1"/>
  <c r="AG201" i="1"/>
  <c r="AH201" i="1"/>
  <c r="CV201" i="1" s="1"/>
  <c r="U201" i="1" s="1"/>
  <c r="AI201" i="1"/>
  <c r="CW201" i="1" s="1"/>
  <c r="AJ201" i="1"/>
  <c r="CX201" i="1" s="1"/>
  <c r="W201" i="1" s="1"/>
  <c r="CU201" i="1"/>
  <c r="T201" i="1" s="1"/>
  <c r="FR201" i="1"/>
  <c r="GL201" i="1"/>
  <c r="GO201" i="1"/>
  <c r="GP201" i="1"/>
  <c r="GV201" i="1"/>
  <c r="HC201" i="1" s="1"/>
  <c r="I202" i="1"/>
  <c r="E352" i="5" s="1"/>
  <c r="AC202" i="1"/>
  <c r="AE202" i="1"/>
  <c r="CS202" i="1" s="1"/>
  <c r="R202" i="1" s="1"/>
  <c r="AF202" i="1"/>
  <c r="AG202" i="1"/>
  <c r="CU202" i="1" s="1"/>
  <c r="T202" i="1" s="1"/>
  <c r="AH202" i="1"/>
  <c r="CV202" i="1" s="1"/>
  <c r="AI202" i="1"/>
  <c r="CW202" i="1" s="1"/>
  <c r="V202" i="1" s="1"/>
  <c r="AJ202" i="1"/>
  <c r="CX202" i="1" s="1"/>
  <c r="FR202" i="1"/>
  <c r="GL202" i="1"/>
  <c r="GO202" i="1"/>
  <c r="GP202" i="1"/>
  <c r="GV202" i="1"/>
  <c r="HC202" i="1" s="1"/>
  <c r="C203" i="1"/>
  <c r="D203" i="1"/>
  <c r="I203" i="1"/>
  <c r="AC203" i="1"/>
  <c r="AE203" i="1"/>
  <c r="AF203" i="1"/>
  <c r="AG203" i="1"/>
  <c r="AH203" i="1"/>
  <c r="CV203" i="1" s="1"/>
  <c r="AI203" i="1"/>
  <c r="CW203" i="1" s="1"/>
  <c r="V203" i="1" s="1"/>
  <c r="AJ203" i="1"/>
  <c r="CX203" i="1" s="1"/>
  <c r="CU203" i="1"/>
  <c r="T203" i="1" s="1"/>
  <c r="FR203" i="1"/>
  <c r="GL203" i="1"/>
  <c r="GO203" i="1"/>
  <c r="GP203" i="1"/>
  <c r="GV203" i="1"/>
  <c r="HC203" i="1" s="1"/>
  <c r="I204" i="1"/>
  <c r="E362" i="5" s="1"/>
  <c r="AC204" i="1"/>
  <c r="AE204" i="1"/>
  <c r="AD204" i="1" s="1"/>
  <c r="CR204" i="1" s="1"/>
  <c r="Q204" i="1" s="1"/>
  <c r="AF204" i="1"/>
  <c r="AG204" i="1"/>
  <c r="CU204" i="1" s="1"/>
  <c r="T204" i="1" s="1"/>
  <c r="AH204" i="1"/>
  <c r="CV204" i="1" s="1"/>
  <c r="AI204" i="1"/>
  <c r="CW204" i="1" s="1"/>
  <c r="V204" i="1" s="1"/>
  <c r="AJ204" i="1"/>
  <c r="CX204" i="1" s="1"/>
  <c r="CS204" i="1"/>
  <c r="R204" i="1" s="1"/>
  <c r="FR204" i="1"/>
  <c r="GL204" i="1"/>
  <c r="GO204" i="1"/>
  <c r="GP204" i="1"/>
  <c r="GV204" i="1"/>
  <c r="HC204" i="1" s="1"/>
  <c r="I205" i="1"/>
  <c r="AC205" i="1"/>
  <c r="CQ205" i="1" s="1"/>
  <c r="P205" i="1" s="1"/>
  <c r="AE205" i="1"/>
  <c r="AD205" i="1" s="1"/>
  <c r="AF205" i="1"/>
  <c r="AG205" i="1"/>
  <c r="CU205" i="1" s="1"/>
  <c r="AH205" i="1"/>
  <c r="AI205" i="1"/>
  <c r="AJ205" i="1"/>
  <c r="CX205" i="1" s="1"/>
  <c r="W205" i="1" s="1"/>
  <c r="CR205" i="1"/>
  <c r="CV205" i="1"/>
  <c r="U205" i="1" s="1"/>
  <c r="CW205" i="1"/>
  <c r="FR205" i="1"/>
  <c r="GL205" i="1"/>
  <c r="GO205" i="1"/>
  <c r="GP205" i="1"/>
  <c r="GV205" i="1"/>
  <c r="HC205" i="1" s="1"/>
  <c r="GX205" i="1" s="1"/>
  <c r="C206" i="1"/>
  <c r="D206" i="1"/>
  <c r="I206" i="1"/>
  <c r="AC206" i="1"/>
  <c r="H369" i="5" s="1"/>
  <c r="AE206" i="1"/>
  <c r="H368" i="5" s="1"/>
  <c r="R368" i="5" s="1"/>
  <c r="AF206" i="1"/>
  <c r="AG206" i="1"/>
  <c r="CU206" i="1" s="1"/>
  <c r="AH206" i="1"/>
  <c r="CV206" i="1" s="1"/>
  <c r="U206" i="1" s="1"/>
  <c r="AI206" i="1"/>
  <c r="CW206" i="1" s="1"/>
  <c r="AJ206" i="1"/>
  <c r="CQ206" i="1"/>
  <c r="CT206" i="1"/>
  <c r="S206" i="1" s="1"/>
  <c r="K366" i="5" s="1"/>
  <c r="CX206" i="1"/>
  <c r="W206" i="1" s="1"/>
  <c r="FR206" i="1"/>
  <c r="GL206" i="1"/>
  <c r="GO206" i="1"/>
  <c r="GP206" i="1"/>
  <c r="GV206" i="1"/>
  <c r="HC206" i="1" s="1"/>
  <c r="GX206" i="1" s="1"/>
  <c r="AC207" i="1"/>
  <c r="AE207" i="1"/>
  <c r="AD207" i="1" s="1"/>
  <c r="AF207" i="1"/>
  <c r="AG207" i="1"/>
  <c r="CU207" i="1" s="1"/>
  <c r="AH207" i="1"/>
  <c r="AI207" i="1"/>
  <c r="CW207" i="1" s="1"/>
  <c r="AJ207" i="1"/>
  <c r="CX207" i="1" s="1"/>
  <c r="CR207" i="1"/>
  <c r="CV207" i="1"/>
  <c r="FR207" i="1"/>
  <c r="GL207" i="1"/>
  <c r="GO207" i="1"/>
  <c r="GP207" i="1"/>
  <c r="GV207" i="1"/>
  <c r="HC207" i="1"/>
  <c r="C208" i="1"/>
  <c r="D208" i="1"/>
  <c r="I208" i="1"/>
  <c r="E375" i="5" s="1"/>
  <c r="AC208" i="1"/>
  <c r="H379" i="5" s="1"/>
  <c r="AE208" i="1"/>
  <c r="H378" i="5" s="1"/>
  <c r="R378" i="5" s="1"/>
  <c r="AF208" i="1"/>
  <c r="AG208" i="1"/>
  <c r="CU208" i="1" s="1"/>
  <c r="AH208" i="1"/>
  <c r="CV208" i="1" s="1"/>
  <c r="U208" i="1" s="1"/>
  <c r="AI208" i="1"/>
  <c r="CW208" i="1" s="1"/>
  <c r="V208" i="1" s="1"/>
  <c r="AJ208" i="1"/>
  <c r="CX208" i="1" s="1"/>
  <c r="W208" i="1" s="1"/>
  <c r="CT208" i="1"/>
  <c r="FR208" i="1"/>
  <c r="GL208" i="1"/>
  <c r="GO208" i="1"/>
  <c r="GP208" i="1"/>
  <c r="GV208" i="1"/>
  <c r="HC208" i="1" s="1"/>
  <c r="GX208" i="1" s="1"/>
  <c r="AC209" i="1"/>
  <c r="AE209" i="1"/>
  <c r="AD209" i="1" s="1"/>
  <c r="AF209" i="1"/>
  <c r="AG209" i="1"/>
  <c r="CU209" i="1" s="1"/>
  <c r="AH209" i="1"/>
  <c r="CV209" i="1" s="1"/>
  <c r="AI209" i="1"/>
  <c r="AJ209" i="1"/>
  <c r="CR209" i="1"/>
  <c r="CS209" i="1"/>
  <c r="CW209" i="1"/>
  <c r="CX209" i="1"/>
  <c r="FR209" i="1"/>
  <c r="GL209" i="1"/>
  <c r="GO209" i="1"/>
  <c r="GP209" i="1"/>
  <c r="GV209" i="1"/>
  <c r="HC209" i="1"/>
  <c r="AC210" i="1"/>
  <c r="CQ210" i="1" s="1"/>
  <c r="AD210" i="1"/>
  <c r="CR210" i="1" s="1"/>
  <c r="AE210" i="1"/>
  <c r="AF210" i="1"/>
  <c r="AG210" i="1"/>
  <c r="CU210" i="1" s="1"/>
  <c r="AH210" i="1"/>
  <c r="CV210" i="1" s="1"/>
  <c r="AI210" i="1"/>
  <c r="AJ210" i="1"/>
  <c r="CX210" i="1" s="1"/>
  <c r="CS210" i="1"/>
  <c r="CW210" i="1"/>
  <c r="FR210" i="1"/>
  <c r="GL210" i="1"/>
  <c r="GO210" i="1"/>
  <c r="GP210" i="1"/>
  <c r="GV210" i="1"/>
  <c r="HC210" i="1" s="1"/>
  <c r="C211" i="1"/>
  <c r="D211" i="1"/>
  <c r="I211" i="1"/>
  <c r="E386" i="5" s="1"/>
  <c r="AC211" i="1"/>
  <c r="AE211" i="1"/>
  <c r="CS211" i="1" s="1"/>
  <c r="AF211" i="1"/>
  <c r="AG211" i="1"/>
  <c r="CU211" i="1" s="1"/>
  <c r="AH211" i="1"/>
  <c r="AI211" i="1"/>
  <c r="CW211" i="1" s="1"/>
  <c r="AJ211" i="1"/>
  <c r="CX211" i="1" s="1"/>
  <c r="CT211" i="1"/>
  <c r="S211" i="1" s="1"/>
  <c r="K387" i="5" s="1"/>
  <c r="CV211" i="1"/>
  <c r="FR211" i="1"/>
  <c r="GL211" i="1"/>
  <c r="GO211" i="1"/>
  <c r="GP211" i="1"/>
  <c r="GV211" i="1"/>
  <c r="HC211" i="1" s="1"/>
  <c r="AC212" i="1"/>
  <c r="AE212" i="1"/>
  <c r="AD212" i="1" s="1"/>
  <c r="CR212" i="1" s="1"/>
  <c r="AF212" i="1"/>
  <c r="AG212" i="1"/>
  <c r="CU212" i="1" s="1"/>
  <c r="AH212" i="1"/>
  <c r="CV212" i="1" s="1"/>
  <c r="AI212" i="1"/>
  <c r="CW212" i="1" s="1"/>
  <c r="AJ212" i="1"/>
  <c r="CX212" i="1" s="1"/>
  <c r="CQ212" i="1"/>
  <c r="CS212" i="1"/>
  <c r="FR212" i="1"/>
  <c r="GL212" i="1"/>
  <c r="GO212" i="1"/>
  <c r="GP212" i="1"/>
  <c r="GV212" i="1"/>
  <c r="HC212" i="1" s="1"/>
  <c r="C213" i="1"/>
  <c r="D213" i="1"/>
  <c r="I213" i="1"/>
  <c r="I215" i="1" s="1"/>
  <c r="AC213" i="1"/>
  <c r="H400" i="5" s="1"/>
  <c r="AE213" i="1"/>
  <c r="AD213" i="1" s="1"/>
  <c r="AF213" i="1"/>
  <c r="AG213" i="1"/>
  <c r="CU213" i="1" s="1"/>
  <c r="AH213" i="1"/>
  <c r="CV213" i="1" s="1"/>
  <c r="AI213" i="1"/>
  <c r="CW213" i="1" s="1"/>
  <c r="V213" i="1" s="1"/>
  <c r="AJ213" i="1"/>
  <c r="CX213" i="1" s="1"/>
  <c r="CT213" i="1"/>
  <c r="S213" i="1" s="1"/>
  <c r="K397" i="5" s="1"/>
  <c r="FR213" i="1"/>
  <c r="GL213" i="1"/>
  <c r="GO213" i="1"/>
  <c r="GP213" i="1"/>
  <c r="GV213" i="1"/>
  <c r="HC213" i="1" s="1"/>
  <c r="I214" i="1"/>
  <c r="E404" i="5" s="1"/>
  <c r="AC214" i="1"/>
  <c r="AE214" i="1"/>
  <c r="CS214" i="1" s="1"/>
  <c r="R214" i="1" s="1"/>
  <c r="AF214" i="1"/>
  <c r="AG214" i="1"/>
  <c r="CU214" i="1" s="1"/>
  <c r="AH214" i="1"/>
  <c r="CV214" i="1" s="1"/>
  <c r="AI214" i="1"/>
  <c r="CW214" i="1" s="1"/>
  <c r="V214" i="1" s="1"/>
  <c r="AJ214" i="1"/>
  <c r="CX214" i="1" s="1"/>
  <c r="FR214" i="1"/>
  <c r="GL214" i="1"/>
  <c r="GO214" i="1"/>
  <c r="GP214" i="1"/>
  <c r="GV214" i="1"/>
  <c r="HC214" i="1" s="1"/>
  <c r="GX214" i="1" s="1"/>
  <c r="AC215" i="1"/>
  <c r="CQ215" i="1" s="1"/>
  <c r="AE215" i="1"/>
  <c r="AF215" i="1"/>
  <c r="AG215" i="1"/>
  <c r="CU215" i="1" s="1"/>
  <c r="AH215" i="1"/>
  <c r="CV215" i="1" s="1"/>
  <c r="AI215" i="1"/>
  <c r="CW215" i="1" s="1"/>
  <c r="AJ215" i="1"/>
  <c r="CX215" i="1" s="1"/>
  <c r="FR215" i="1"/>
  <c r="GL215" i="1"/>
  <c r="GO215" i="1"/>
  <c r="GP215" i="1"/>
  <c r="GV215" i="1"/>
  <c r="HC215" i="1" s="1"/>
  <c r="C216" i="1"/>
  <c r="D216" i="1"/>
  <c r="I216" i="1"/>
  <c r="E407" i="5" s="1"/>
  <c r="AC216" i="1"/>
  <c r="CQ216" i="1" s="1"/>
  <c r="AD216" i="1"/>
  <c r="AE216" i="1"/>
  <c r="AF216" i="1"/>
  <c r="AG216" i="1"/>
  <c r="CU216" i="1" s="1"/>
  <c r="AH216" i="1"/>
  <c r="CV216" i="1" s="1"/>
  <c r="AI216" i="1"/>
  <c r="AJ216" i="1"/>
  <c r="CX216" i="1" s="1"/>
  <c r="W216" i="1" s="1"/>
  <c r="CW216" i="1"/>
  <c r="FR216" i="1"/>
  <c r="GL216" i="1"/>
  <c r="GO216" i="1"/>
  <c r="GP216" i="1"/>
  <c r="GV216" i="1"/>
  <c r="HC216" i="1" s="1"/>
  <c r="GX216" i="1" s="1"/>
  <c r="C217" i="1"/>
  <c r="D217" i="1"/>
  <c r="I217" i="1"/>
  <c r="AC217" i="1"/>
  <c r="AE217" i="1"/>
  <c r="AF217" i="1"/>
  <c r="AG217" i="1"/>
  <c r="CU217" i="1" s="1"/>
  <c r="AH217" i="1"/>
  <c r="CV217" i="1" s="1"/>
  <c r="AI217" i="1"/>
  <c r="CW217" i="1" s="1"/>
  <c r="V217" i="1" s="1"/>
  <c r="AJ217" i="1"/>
  <c r="CX217" i="1" s="1"/>
  <c r="CT217" i="1"/>
  <c r="FR217" i="1"/>
  <c r="GL217" i="1"/>
  <c r="GN217" i="1"/>
  <c r="GP217" i="1"/>
  <c r="GV217" i="1"/>
  <c r="HC217" i="1" s="1"/>
  <c r="I218" i="1"/>
  <c r="AC218" i="1"/>
  <c r="CQ218" i="1" s="1"/>
  <c r="AE218" i="1"/>
  <c r="CS218" i="1" s="1"/>
  <c r="R218" i="1" s="1"/>
  <c r="AF218" i="1"/>
  <c r="AG218" i="1"/>
  <c r="CU218" i="1" s="1"/>
  <c r="AH218" i="1"/>
  <c r="CV218" i="1" s="1"/>
  <c r="AI218" i="1"/>
  <c r="CW218" i="1" s="1"/>
  <c r="V218" i="1" s="1"/>
  <c r="AJ218" i="1"/>
  <c r="CX218" i="1" s="1"/>
  <c r="FR218" i="1"/>
  <c r="GL218" i="1"/>
  <c r="GN218" i="1"/>
  <c r="GP218" i="1"/>
  <c r="GV218" i="1"/>
  <c r="HC218" i="1" s="1"/>
  <c r="GX218" i="1" s="1"/>
  <c r="C219" i="1"/>
  <c r="D219" i="1"/>
  <c r="I219" i="1"/>
  <c r="E425" i="5" s="1"/>
  <c r="AC219" i="1"/>
  <c r="AE219" i="1"/>
  <c r="AD219" i="1" s="1"/>
  <c r="AF219" i="1"/>
  <c r="AG219" i="1"/>
  <c r="CU219" i="1" s="1"/>
  <c r="T219" i="1" s="1"/>
  <c r="AH219" i="1"/>
  <c r="CV219" i="1" s="1"/>
  <c r="AI219" i="1"/>
  <c r="CW219" i="1" s="1"/>
  <c r="AJ219" i="1"/>
  <c r="CX219" i="1" s="1"/>
  <c r="W219" i="1" s="1"/>
  <c r="FR219" i="1"/>
  <c r="GL219" i="1"/>
  <c r="GN219" i="1"/>
  <c r="GP219" i="1"/>
  <c r="GV219" i="1"/>
  <c r="HC219" i="1" s="1"/>
  <c r="I220" i="1"/>
  <c r="E433" i="5" s="1"/>
  <c r="AC220" i="1"/>
  <c r="AE220" i="1"/>
  <c r="CS220" i="1" s="1"/>
  <c r="R220" i="1" s="1"/>
  <c r="AF220" i="1"/>
  <c r="AG220" i="1"/>
  <c r="CU220" i="1" s="1"/>
  <c r="AH220" i="1"/>
  <c r="CV220" i="1" s="1"/>
  <c r="U220" i="1" s="1"/>
  <c r="AI220" i="1"/>
  <c r="AJ220" i="1"/>
  <c r="CX220" i="1" s="1"/>
  <c r="CW220" i="1"/>
  <c r="V220" i="1" s="1"/>
  <c r="FR220" i="1"/>
  <c r="GL220" i="1"/>
  <c r="GN220" i="1"/>
  <c r="GP220" i="1"/>
  <c r="GV220" i="1"/>
  <c r="HC220" i="1"/>
  <c r="C221" i="1"/>
  <c r="D221" i="1"/>
  <c r="I221" i="1"/>
  <c r="I222" i="1" s="1"/>
  <c r="AC221" i="1"/>
  <c r="AE221" i="1"/>
  <c r="AD221" i="1" s="1"/>
  <c r="AF221" i="1"/>
  <c r="AG221" i="1"/>
  <c r="CU221" i="1" s="1"/>
  <c r="AH221" i="1"/>
  <c r="CV221" i="1" s="1"/>
  <c r="U221" i="1" s="1"/>
  <c r="AI221" i="1"/>
  <c r="CW221" i="1" s="1"/>
  <c r="V221" i="1" s="1"/>
  <c r="AJ221" i="1"/>
  <c r="CT221" i="1"/>
  <c r="S221" i="1" s="1"/>
  <c r="K436" i="5" s="1"/>
  <c r="CX221" i="1"/>
  <c r="FR221" i="1"/>
  <c r="GL221" i="1"/>
  <c r="GN221" i="1"/>
  <c r="GP221" i="1"/>
  <c r="GV221" i="1"/>
  <c r="HC221" i="1" s="1"/>
  <c r="GX221" i="1" s="1"/>
  <c r="AC222" i="1"/>
  <c r="AE222" i="1"/>
  <c r="AD222" i="1" s="1"/>
  <c r="CR222" i="1" s="1"/>
  <c r="AF222" i="1"/>
  <c r="AG222" i="1"/>
  <c r="CU222" i="1" s="1"/>
  <c r="AH222" i="1"/>
  <c r="CV222" i="1" s="1"/>
  <c r="AI222" i="1"/>
  <c r="CW222" i="1" s="1"/>
  <c r="AJ222" i="1"/>
  <c r="CX222" i="1" s="1"/>
  <c r="FR222" i="1"/>
  <c r="GL222" i="1"/>
  <c r="GN222" i="1"/>
  <c r="GP222" i="1"/>
  <c r="GV222" i="1"/>
  <c r="HC222" i="1" s="1"/>
  <c r="C223" i="1"/>
  <c r="D223" i="1"/>
  <c r="I223" i="1"/>
  <c r="E445" i="5" s="1"/>
  <c r="AC223" i="1"/>
  <c r="AD223" i="1"/>
  <c r="AE223" i="1"/>
  <c r="AF223" i="1"/>
  <c r="CT223" i="1" s="1"/>
  <c r="S223" i="1" s="1"/>
  <c r="K446" i="5" s="1"/>
  <c r="AG223" i="1"/>
  <c r="CU223" i="1" s="1"/>
  <c r="AH223" i="1"/>
  <c r="CV223" i="1" s="1"/>
  <c r="AI223" i="1"/>
  <c r="CW223" i="1" s="1"/>
  <c r="AJ223" i="1"/>
  <c r="CX223" i="1" s="1"/>
  <c r="W223" i="1" s="1"/>
  <c r="FR223" i="1"/>
  <c r="GL223" i="1"/>
  <c r="GN223" i="1"/>
  <c r="GP223" i="1"/>
  <c r="GV223" i="1"/>
  <c r="HC223" i="1" s="1"/>
  <c r="AC224" i="1"/>
  <c r="AE224" i="1"/>
  <c r="AD224" i="1" s="1"/>
  <c r="CR224" i="1" s="1"/>
  <c r="AF224" i="1"/>
  <c r="AG224" i="1"/>
  <c r="CU224" i="1" s="1"/>
  <c r="AH224" i="1"/>
  <c r="CV224" i="1" s="1"/>
  <c r="AI224" i="1"/>
  <c r="CW224" i="1" s="1"/>
  <c r="AJ224" i="1"/>
  <c r="CX224" i="1" s="1"/>
  <c r="CS224" i="1"/>
  <c r="FR224" i="1"/>
  <c r="GL224" i="1"/>
  <c r="GN224" i="1"/>
  <c r="GP224" i="1"/>
  <c r="GV224" i="1"/>
  <c r="HC224" i="1" s="1"/>
  <c r="C225" i="1"/>
  <c r="D225" i="1"/>
  <c r="I225" i="1"/>
  <c r="AC225" i="1"/>
  <c r="H459" i="5" s="1"/>
  <c r="AE225" i="1"/>
  <c r="AD225" i="1" s="1"/>
  <c r="AF225" i="1"/>
  <c r="AG225" i="1"/>
  <c r="CU225" i="1" s="1"/>
  <c r="T225" i="1" s="1"/>
  <c r="AH225" i="1"/>
  <c r="CV225" i="1" s="1"/>
  <c r="U225" i="1" s="1"/>
  <c r="AI225" i="1"/>
  <c r="CW225" i="1" s="1"/>
  <c r="V225" i="1" s="1"/>
  <c r="AJ225" i="1"/>
  <c r="CT225" i="1"/>
  <c r="S225" i="1" s="1"/>
  <c r="K456" i="5" s="1"/>
  <c r="CX225" i="1"/>
  <c r="W225" i="1" s="1"/>
  <c r="FR225" i="1"/>
  <c r="GL225" i="1"/>
  <c r="GN225" i="1"/>
  <c r="GP225" i="1"/>
  <c r="GV225" i="1"/>
  <c r="HC225" i="1" s="1"/>
  <c r="GX225" i="1" s="1"/>
  <c r="I226" i="1"/>
  <c r="E463" i="5" s="1"/>
  <c r="AC226" i="1"/>
  <c r="AE226" i="1"/>
  <c r="AD226" i="1" s="1"/>
  <c r="CR226" i="1" s="1"/>
  <c r="AF226" i="1"/>
  <c r="AG226" i="1"/>
  <c r="CU226" i="1" s="1"/>
  <c r="T226" i="1" s="1"/>
  <c r="AH226" i="1"/>
  <c r="CV226" i="1" s="1"/>
  <c r="AI226" i="1"/>
  <c r="CW226" i="1" s="1"/>
  <c r="V226" i="1" s="1"/>
  <c r="AJ226" i="1"/>
  <c r="CX226" i="1" s="1"/>
  <c r="CS226" i="1"/>
  <c r="R226" i="1" s="1"/>
  <c r="FR226" i="1"/>
  <c r="GL226" i="1"/>
  <c r="GN226" i="1"/>
  <c r="GP226" i="1"/>
  <c r="GV226" i="1"/>
  <c r="HC226" i="1" s="1"/>
  <c r="GX226" i="1" s="1"/>
  <c r="I227" i="1"/>
  <c r="E464" i="5" s="1"/>
  <c r="AC227" i="1"/>
  <c r="AE227" i="1"/>
  <c r="AF227" i="1"/>
  <c r="AG227" i="1"/>
  <c r="CU227" i="1" s="1"/>
  <c r="AH227" i="1"/>
  <c r="CV227" i="1" s="1"/>
  <c r="AI227" i="1"/>
  <c r="CW227" i="1" s="1"/>
  <c r="V227" i="1" s="1"/>
  <c r="AJ227" i="1"/>
  <c r="CX227" i="1" s="1"/>
  <c r="FR227" i="1"/>
  <c r="GL227" i="1"/>
  <c r="GN227" i="1"/>
  <c r="GP227" i="1"/>
  <c r="GV227" i="1"/>
  <c r="HC227" i="1" s="1"/>
  <c r="GX227" i="1" s="1"/>
  <c r="B229" i="1"/>
  <c r="B191" i="1" s="1"/>
  <c r="C229" i="1"/>
  <c r="C191" i="1" s="1"/>
  <c r="D229" i="1"/>
  <c r="D191" i="1" s="1"/>
  <c r="F229" i="1"/>
  <c r="F191" i="1" s="1"/>
  <c r="G229" i="1"/>
  <c r="AO229" i="1"/>
  <c r="AO191" i="1" s="1"/>
  <c r="BX229" i="1"/>
  <c r="BX191" i="1" s="1"/>
  <c r="CK229" i="1"/>
  <c r="CL229" i="1"/>
  <c r="CL191" i="1" s="1"/>
  <c r="D258" i="1"/>
  <c r="E260" i="1"/>
  <c r="Z260" i="1"/>
  <c r="AA260" i="1"/>
  <c r="AM260" i="1"/>
  <c r="AN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CM260" i="1"/>
  <c r="CN260" i="1"/>
  <c r="CO260" i="1"/>
  <c r="CP260" i="1"/>
  <c r="CQ260" i="1"/>
  <c r="CR260" i="1"/>
  <c r="CS260" i="1"/>
  <c r="CT260" i="1"/>
  <c r="CU260" i="1"/>
  <c r="CV260" i="1"/>
  <c r="CW260" i="1"/>
  <c r="CX260" i="1"/>
  <c r="CY260" i="1"/>
  <c r="CZ260" i="1"/>
  <c r="DA260" i="1"/>
  <c r="DB260" i="1"/>
  <c r="DC260" i="1"/>
  <c r="DD260" i="1"/>
  <c r="DE260" i="1"/>
  <c r="DF260" i="1"/>
  <c r="DG260" i="1"/>
  <c r="DH260" i="1"/>
  <c r="DI260" i="1"/>
  <c r="DJ260" i="1"/>
  <c r="DK260" i="1"/>
  <c r="DL260" i="1"/>
  <c r="DM260" i="1"/>
  <c r="DN260" i="1"/>
  <c r="DO260" i="1"/>
  <c r="DP260" i="1"/>
  <c r="DQ260" i="1"/>
  <c r="DR260" i="1"/>
  <c r="DS260" i="1"/>
  <c r="DT260" i="1"/>
  <c r="DU260" i="1"/>
  <c r="DV260" i="1"/>
  <c r="DW260" i="1"/>
  <c r="DX260" i="1"/>
  <c r="DY260" i="1"/>
  <c r="DZ260" i="1"/>
  <c r="EA260" i="1"/>
  <c r="EB260" i="1"/>
  <c r="EC260" i="1"/>
  <c r="ED260" i="1"/>
  <c r="EE260" i="1"/>
  <c r="EF260" i="1"/>
  <c r="EG260" i="1"/>
  <c r="EH260" i="1"/>
  <c r="EI260" i="1"/>
  <c r="EJ260" i="1"/>
  <c r="EK260" i="1"/>
  <c r="EL260" i="1"/>
  <c r="EM260" i="1"/>
  <c r="EN260" i="1"/>
  <c r="EO260" i="1"/>
  <c r="EP260" i="1"/>
  <c r="EQ260" i="1"/>
  <c r="ER260" i="1"/>
  <c r="ES260" i="1"/>
  <c r="ET260" i="1"/>
  <c r="EU260" i="1"/>
  <c r="EV260" i="1"/>
  <c r="EW260" i="1"/>
  <c r="EX260" i="1"/>
  <c r="EY260" i="1"/>
  <c r="EZ260" i="1"/>
  <c r="FA260" i="1"/>
  <c r="FB260" i="1"/>
  <c r="FC260" i="1"/>
  <c r="FD260" i="1"/>
  <c r="FE260" i="1"/>
  <c r="FF260" i="1"/>
  <c r="FG260" i="1"/>
  <c r="FH260" i="1"/>
  <c r="FI260" i="1"/>
  <c r="FJ260" i="1"/>
  <c r="FK260" i="1"/>
  <c r="FL260" i="1"/>
  <c r="FM260" i="1"/>
  <c r="FN260" i="1"/>
  <c r="FO260" i="1"/>
  <c r="FP260" i="1"/>
  <c r="FQ260" i="1"/>
  <c r="FR260" i="1"/>
  <c r="FS260" i="1"/>
  <c r="FT260" i="1"/>
  <c r="FU260" i="1"/>
  <c r="FV260" i="1"/>
  <c r="FW260" i="1"/>
  <c r="FX260" i="1"/>
  <c r="FY260" i="1"/>
  <c r="FZ260" i="1"/>
  <c r="GA260" i="1"/>
  <c r="GB260" i="1"/>
  <c r="GC260" i="1"/>
  <c r="GD260" i="1"/>
  <c r="GE260" i="1"/>
  <c r="GF260" i="1"/>
  <c r="GG260" i="1"/>
  <c r="GH260" i="1"/>
  <c r="GI260" i="1"/>
  <c r="GJ260" i="1"/>
  <c r="GK260" i="1"/>
  <c r="GL260" i="1"/>
  <c r="GM260" i="1"/>
  <c r="GN260" i="1"/>
  <c r="GO260" i="1"/>
  <c r="GP260" i="1"/>
  <c r="GQ260" i="1"/>
  <c r="GR260" i="1"/>
  <c r="GS260" i="1"/>
  <c r="GT260" i="1"/>
  <c r="GU260" i="1"/>
  <c r="GV260" i="1"/>
  <c r="GW260" i="1"/>
  <c r="GX260" i="1"/>
  <c r="C262" i="1"/>
  <c r="D262" i="1"/>
  <c r="AC262" i="1"/>
  <c r="CQ262" i="1" s="1"/>
  <c r="P262" i="1" s="1"/>
  <c r="AD262" i="1"/>
  <c r="H474" i="5" s="1"/>
  <c r="AE262" i="1"/>
  <c r="AF262" i="1"/>
  <c r="AG262" i="1"/>
  <c r="CU262" i="1" s="1"/>
  <c r="T262" i="1" s="1"/>
  <c r="AH262" i="1"/>
  <c r="CV262" i="1" s="1"/>
  <c r="U262" i="1" s="1"/>
  <c r="AI262" i="1"/>
  <c r="CW262" i="1" s="1"/>
  <c r="V262" i="1" s="1"/>
  <c r="AJ262" i="1"/>
  <c r="CX262" i="1" s="1"/>
  <c r="W262" i="1" s="1"/>
  <c r="CS262" i="1"/>
  <c r="R262" i="1" s="1"/>
  <c r="FR262" i="1"/>
  <c r="GL262" i="1"/>
  <c r="GO262" i="1"/>
  <c r="GP262" i="1"/>
  <c r="GV262" i="1"/>
  <c r="HC262" i="1" s="1"/>
  <c r="GX262" i="1" s="1"/>
  <c r="CJ265" i="1" s="1"/>
  <c r="C263" i="1"/>
  <c r="D263" i="1"/>
  <c r="AC263" i="1"/>
  <c r="AB263" i="1" s="1"/>
  <c r="AD263" i="1"/>
  <c r="AE263" i="1"/>
  <c r="CS263" i="1" s="1"/>
  <c r="R263" i="1" s="1"/>
  <c r="AF263" i="1"/>
  <c r="AG263" i="1"/>
  <c r="CU263" i="1" s="1"/>
  <c r="T263" i="1" s="1"/>
  <c r="AG265" i="1" s="1"/>
  <c r="AH263" i="1"/>
  <c r="CV263" i="1" s="1"/>
  <c r="U263" i="1" s="1"/>
  <c r="L479" i="5" s="1"/>
  <c r="Q479" i="5" s="1"/>
  <c r="AI263" i="1"/>
  <c r="CW263" i="1" s="1"/>
  <c r="V263" i="1" s="1"/>
  <c r="AJ263" i="1"/>
  <c r="CT263" i="1"/>
  <c r="S263" i="1" s="1"/>
  <c r="CZ263" i="1" s="1"/>
  <c r="Y263" i="1" s="1"/>
  <c r="V477" i="5" s="1"/>
  <c r="CX263" i="1"/>
  <c r="W263" i="1" s="1"/>
  <c r="FR263" i="1"/>
  <c r="GL263" i="1"/>
  <c r="GO263" i="1"/>
  <c r="GP263" i="1"/>
  <c r="GV263" i="1"/>
  <c r="HC263" i="1" s="1"/>
  <c r="GX263" i="1" s="1"/>
  <c r="B265" i="1"/>
  <c r="B260" i="1" s="1"/>
  <c r="C265" i="1"/>
  <c r="C260" i="1" s="1"/>
  <c r="D265" i="1"/>
  <c r="D260" i="1" s="1"/>
  <c r="F265" i="1"/>
  <c r="F260" i="1" s="1"/>
  <c r="G265" i="1"/>
  <c r="BX265" i="1"/>
  <c r="AO265" i="1" s="1"/>
  <c r="BZ265" i="1"/>
  <c r="BZ260" i="1" s="1"/>
  <c r="CK265" i="1"/>
  <c r="CK260" i="1" s="1"/>
  <c r="CL265" i="1"/>
  <c r="CL260" i="1" s="1"/>
  <c r="B294" i="1"/>
  <c r="B22" i="1" s="1"/>
  <c r="C294" i="1"/>
  <c r="C22" i="1" s="1"/>
  <c r="D294" i="1"/>
  <c r="D22" i="1" s="1"/>
  <c r="F294" i="1"/>
  <c r="F22" i="1" s="1"/>
  <c r="G294" i="1"/>
  <c r="B323" i="1"/>
  <c r="B18" i="1" s="1"/>
  <c r="C323" i="1"/>
  <c r="C18" i="1" s="1"/>
  <c r="D323" i="1"/>
  <c r="D18" i="1" s="1"/>
  <c r="F323" i="1"/>
  <c r="F18" i="1" s="1"/>
  <c r="G323" i="1"/>
  <c r="BY265" i="1" l="1"/>
  <c r="BY260" i="1" s="1"/>
  <c r="CS222" i="1"/>
  <c r="W215" i="1"/>
  <c r="P215" i="1"/>
  <c r="BY229" i="1"/>
  <c r="AD61" i="1"/>
  <c r="CR61" i="1" s="1"/>
  <c r="CS61" i="1"/>
  <c r="R61" i="1" s="1"/>
  <c r="CS39" i="1"/>
  <c r="R39" i="1" s="1"/>
  <c r="AD39" i="1"/>
  <c r="CR39" i="1" s="1"/>
  <c r="Q39" i="1" s="1"/>
  <c r="H72" i="5"/>
  <c r="R72" i="5" s="1"/>
  <c r="AD37" i="1"/>
  <c r="CS37" i="1"/>
  <c r="R37" i="1" s="1"/>
  <c r="K72" i="5" s="1"/>
  <c r="AD35" i="1"/>
  <c r="CR35" i="1" s="1"/>
  <c r="Q35" i="1" s="1"/>
  <c r="CS35" i="1"/>
  <c r="R35" i="1" s="1"/>
  <c r="AB31" i="1"/>
  <c r="CC265" i="1"/>
  <c r="CC260" i="1" s="1"/>
  <c r="U215" i="1"/>
  <c r="H308" i="5"/>
  <c r="W308" i="5" s="1"/>
  <c r="AD45" i="1"/>
  <c r="CR45" i="1" s="1"/>
  <c r="Q45" i="1" s="1"/>
  <c r="CS45" i="1"/>
  <c r="R45" i="1" s="1"/>
  <c r="CS44" i="1"/>
  <c r="R44" i="1" s="1"/>
  <c r="AD44" i="1"/>
  <c r="CR44" i="1" s="1"/>
  <c r="Q44" i="1" s="1"/>
  <c r="AD28" i="1"/>
  <c r="CR28" i="1" s="1"/>
  <c r="Q28" i="1" s="1"/>
  <c r="CS28" i="1"/>
  <c r="R28" i="1" s="1"/>
  <c r="AJ265" i="1"/>
  <c r="AE265" i="1"/>
  <c r="AI265" i="1"/>
  <c r="U227" i="1"/>
  <c r="GX223" i="1"/>
  <c r="V223" i="1"/>
  <c r="T223" i="1"/>
  <c r="H449" i="5"/>
  <c r="AD220" i="1"/>
  <c r="CR220" i="1" s="1"/>
  <c r="Q220" i="1" s="1"/>
  <c r="GX217" i="1"/>
  <c r="W217" i="1"/>
  <c r="V216" i="1"/>
  <c r="T216" i="1"/>
  <c r="H410" i="5"/>
  <c r="R410" i="5" s="1"/>
  <c r="GX215" i="1"/>
  <c r="V215" i="1"/>
  <c r="T215" i="1"/>
  <c r="GX213" i="1"/>
  <c r="W213" i="1"/>
  <c r="U213" i="1"/>
  <c r="CQ208" i="1"/>
  <c r="P208" i="1" s="1"/>
  <c r="K379" i="5" s="1"/>
  <c r="CS206" i="1"/>
  <c r="R206" i="1" s="1"/>
  <c r="K368" i="5" s="1"/>
  <c r="AD206" i="1"/>
  <c r="H367" i="5" s="1"/>
  <c r="V205" i="1"/>
  <c r="Q205" i="1"/>
  <c r="W204" i="1"/>
  <c r="U204" i="1"/>
  <c r="GX203" i="1"/>
  <c r="W203" i="1"/>
  <c r="W202" i="1"/>
  <c r="V201" i="1"/>
  <c r="U197" i="1"/>
  <c r="BY160" i="1"/>
  <c r="W158" i="1"/>
  <c r="AD116" i="1"/>
  <c r="CR116" i="1" s="1"/>
  <c r="W113" i="1"/>
  <c r="BZ123" i="1"/>
  <c r="U103" i="1"/>
  <c r="H214" i="5"/>
  <c r="GX102" i="1"/>
  <c r="P102" i="1"/>
  <c r="V102" i="1"/>
  <c r="T102" i="1"/>
  <c r="AD100" i="1"/>
  <c r="CR100" i="1" s="1"/>
  <c r="CQ99" i="1"/>
  <c r="H194" i="5"/>
  <c r="R194" i="5" s="1"/>
  <c r="AD99" i="1"/>
  <c r="CR99" i="1" s="1"/>
  <c r="Q99" i="1" s="1"/>
  <c r="K193" i="5" s="1"/>
  <c r="CL26" i="1"/>
  <c r="BC65" i="1"/>
  <c r="U61" i="1"/>
  <c r="U51" i="1"/>
  <c r="AB51" i="1"/>
  <c r="CQ51" i="1"/>
  <c r="P51" i="1" s="1"/>
  <c r="BY65" i="1"/>
  <c r="E99" i="5"/>
  <c r="I50" i="1"/>
  <c r="S50" i="1" s="1"/>
  <c r="V38" i="1"/>
  <c r="W38" i="1"/>
  <c r="S37" i="1"/>
  <c r="K70" i="5" s="1"/>
  <c r="H73" i="5"/>
  <c r="T33" i="1"/>
  <c r="W33" i="1"/>
  <c r="U33" i="1"/>
  <c r="P33" i="1"/>
  <c r="S28" i="1"/>
  <c r="K42" i="5" s="1"/>
  <c r="W62" i="1"/>
  <c r="H171" i="5"/>
  <c r="W57" i="1"/>
  <c r="U57" i="1"/>
  <c r="GX56" i="1"/>
  <c r="S56" i="1"/>
  <c r="W56" i="1"/>
  <c r="U56" i="1"/>
  <c r="GX55" i="1"/>
  <c r="T55" i="1"/>
  <c r="R55" i="1"/>
  <c r="V55" i="1"/>
  <c r="V53" i="1"/>
  <c r="T53" i="1"/>
  <c r="H121" i="5"/>
  <c r="R121" i="5" s="1"/>
  <c r="V51" i="1"/>
  <c r="Q51" i="1"/>
  <c r="W49" i="1"/>
  <c r="S49" i="1"/>
  <c r="K100" i="5" s="1"/>
  <c r="U49" i="1"/>
  <c r="GX48" i="1"/>
  <c r="R38" i="1"/>
  <c r="T38" i="1"/>
  <c r="W37" i="1"/>
  <c r="U37" i="1"/>
  <c r="V33" i="1"/>
  <c r="Q33" i="1"/>
  <c r="GX30" i="1"/>
  <c r="R30" i="1"/>
  <c r="K51" i="5" s="1"/>
  <c r="V30" i="1"/>
  <c r="U28" i="1"/>
  <c r="L257" i="5"/>
  <c r="L259" i="5"/>
  <c r="Q259" i="5" s="1"/>
  <c r="L227" i="5"/>
  <c r="L229" i="5"/>
  <c r="Q229" i="5" s="1"/>
  <c r="L343" i="5"/>
  <c r="Q343" i="5" s="1"/>
  <c r="L339" i="5"/>
  <c r="L282" i="5"/>
  <c r="L283" i="5"/>
  <c r="Q283" i="5" s="1"/>
  <c r="K271" i="5"/>
  <c r="L237" i="5"/>
  <c r="L240" i="5"/>
  <c r="Q240" i="5" s="1"/>
  <c r="BA265" i="1"/>
  <c r="CJ260" i="1"/>
  <c r="AB120" i="1"/>
  <c r="CR120" i="1"/>
  <c r="E443" i="5"/>
  <c r="V222" i="1"/>
  <c r="AH265" i="1"/>
  <c r="L475" i="5"/>
  <c r="L476" i="5"/>
  <c r="Q476" i="5" s="1"/>
  <c r="L481" i="5" s="1"/>
  <c r="L276" i="5"/>
  <c r="Q276" i="5" s="1"/>
  <c r="L275" i="5"/>
  <c r="K242" i="5"/>
  <c r="E239" i="5"/>
  <c r="S109" i="1"/>
  <c r="U425" i="5"/>
  <c r="H426" i="5"/>
  <c r="S425" i="5"/>
  <c r="L351" i="5"/>
  <c r="L353" i="5"/>
  <c r="Q353" i="5" s="1"/>
  <c r="CT197" i="1"/>
  <c r="U332" i="5"/>
  <c r="S332" i="5"/>
  <c r="H333" i="5"/>
  <c r="E323" i="5"/>
  <c r="CX260" i="3"/>
  <c r="CS194" i="1"/>
  <c r="AD194" i="1"/>
  <c r="CT120" i="1"/>
  <c r="H272" i="5"/>
  <c r="V109" i="1"/>
  <c r="CT104" i="1"/>
  <c r="CT103" i="1"/>
  <c r="S210" i="5"/>
  <c r="H211" i="5"/>
  <c r="U210" i="5"/>
  <c r="E183" i="5"/>
  <c r="CX156" i="3"/>
  <c r="CX152" i="3"/>
  <c r="CX148" i="3"/>
  <c r="CX144" i="3"/>
  <c r="E152" i="5"/>
  <c r="T60" i="1"/>
  <c r="CX124" i="3"/>
  <c r="CX120" i="3"/>
  <c r="E143" i="5"/>
  <c r="CX116" i="3"/>
  <c r="GX58" i="1"/>
  <c r="I59" i="1"/>
  <c r="E150" i="5" s="1"/>
  <c r="BB265" i="1"/>
  <c r="G191" i="1"/>
  <c r="AF467" i="5"/>
  <c r="A467" i="5"/>
  <c r="T227" i="1"/>
  <c r="I224" i="1"/>
  <c r="E453" i="5" s="1"/>
  <c r="CT222" i="1"/>
  <c r="S222" i="1" s="1"/>
  <c r="U443" i="5"/>
  <c r="S443" i="5"/>
  <c r="T221" i="1"/>
  <c r="CQ220" i="1"/>
  <c r="P220" i="1" s="1"/>
  <c r="CS219" i="1"/>
  <c r="R219" i="1" s="1"/>
  <c r="K428" i="5" s="1"/>
  <c r="H428" i="5"/>
  <c r="R428" i="5" s="1"/>
  <c r="U217" i="1"/>
  <c r="CS216" i="1"/>
  <c r="R216" i="1" s="1"/>
  <c r="K410" i="5" s="1"/>
  <c r="E396" i="5"/>
  <c r="CX324" i="3"/>
  <c r="CX320" i="3"/>
  <c r="CQ211" i="1"/>
  <c r="H390" i="5"/>
  <c r="L382" i="5"/>
  <c r="L385" i="5"/>
  <c r="Q385" i="5" s="1"/>
  <c r="S362" i="5"/>
  <c r="U362" i="5"/>
  <c r="CX284" i="3"/>
  <c r="E354" i="5"/>
  <c r="CX292" i="3"/>
  <c r="CX288" i="3"/>
  <c r="AD200" i="1"/>
  <c r="CR200" i="1" s="1"/>
  <c r="AD197" i="1"/>
  <c r="H335" i="5"/>
  <c r="R335" i="5" s="1"/>
  <c r="CS197" i="1"/>
  <c r="R197" i="1" s="1"/>
  <c r="K335" i="5" s="1"/>
  <c r="V195" i="1"/>
  <c r="V193" i="1"/>
  <c r="S308" i="5"/>
  <c r="U308" i="5"/>
  <c r="CQ111" i="1"/>
  <c r="U241" i="5"/>
  <c r="S241" i="5"/>
  <c r="H242" i="5"/>
  <c r="Q109" i="1"/>
  <c r="U98" i="1"/>
  <c r="W58" i="1"/>
  <c r="CS56" i="1"/>
  <c r="R56" i="1" s="1"/>
  <c r="AD56" i="1"/>
  <c r="CR56" i="1" s="1"/>
  <c r="Q56" i="1" s="1"/>
  <c r="CR53" i="1"/>
  <c r="Q53" i="1" s="1"/>
  <c r="K120" i="5" s="1"/>
  <c r="H120" i="5"/>
  <c r="L462" i="5"/>
  <c r="L465" i="5"/>
  <c r="Q465" i="5" s="1"/>
  <c r="CR206" i="1"/>
  <c r="Q206" i="1" s="1"/>
  <c r="K367" i="5" s="1"/>
  <c r="AT265" i="1"/>
  <c r="CT262" i="1"/>
  <c r="S262" i="1" s="1"/>
  <c r="U472" i="5"/>
  <c r="S472" i="5"/>
  <c r="H473" i="5"/>
  <c r="CT227" i="1"/>
  <c r="S227" i="1" s="1"/>
  <c r="S464" i="5"/>
  <c r="U464" i="5"/>
  <c r="CT226" i="1"/>
  <c r="U463" i="5"/>
  <c r="S463" i="5"/>
  <c r="H456" i="5"/>
  <c r="U455" i="5"/>
  <c r="H461" i="5" s="1"/>
  <c r="S455" i="5"/>
  <c r="S435" i="5"/>
  <c r="H440" i="5" s="1"/>
  <c r="H436" i="5"/>
  <c r="U435" i="5"/>
  <c r="H441" i="5" s="1"/>
  <c r="GX220" i="1"/>
  <c r="W220" i="1"/>
  <c r="CR219" i="1"/>
  <c r="Q219" i="1" s="1"/>
  <c r="K427" i="5" s="1"/>
  <c r="H427" i="5"/>
  <c r="T218" i="1"/>
  <c r="T217" i="1"/>
  <c r="CT215" i="1"/>
  <c r="S215" i="1" s="1"/>
  <c r="U405" i="5"/>
  <c r="S405" i="5"/>
  <c r="T214" i="1"/>
  <c r="L406" i="5"/>
  <c r="Q406" i="5" s="1"/>
  <c r="L403" i="5"/>
  <c r="CT209" i="1"/>
  <c r="V206" i="1"/>
  <c r="E365" i="5"/>
  <c r="E363" i="5"/>
  <c r="H363" i="5"/>
  <c r="W363" i="5" s="1"/>
  <c r="U203" i="1"/>
  <c r="AD202" i="1"/>
  <c r="CR202" i="1" s="1"/>
  <c r="Q202" i="1" s="1"/>
  <c r="H345" i="5"/>
  <c r="S344" i="5"/>
  <c r="U344" i="5"/>
  <c r="CQ200" i="1"/>
  <c r="AD199" i="1"/>
  <c r="CR199" i="1" s="1"/>
  <c r="AD198" i="1"/>
  <c r="U193" i="1"/>
  <c r="CT156" i="1"/>
  <c r="S156" i="1" s="1"/>
  <c r="K301" i="5" s="1"/>
  <c r="U300" i="5"/>
  <c r="S300" i="5"/>
  <c r="H301" i="5"/>
  <c r="H286" i="5"/>
  <c r="CR119" i="1"/>
  <c r="CT112" i="1"/>
  <c r="S112" i="1" s="1"/>
  <c r="U251" i="5"/>
  <c r="S251" i="5"/>
  <c r="H252" i="5"/>
  <c r="CS111" i="1"/>
  <c r="GX109" i="1"/>
  <c r="R109" i="1"/>
  <c r="H239" i="5"/>
  <c r="X239" i="5" s="1"/>
  <c r="CT107" i="1"/>
  <c r="U230" i="5"/>
  <c r="S230" i="5"/>
  <c r="H231" i="5"/>
  <c r="E220" i="5"/>
  <c r="CX180" i="3"/>
  <c r="GX105" i="1"/>
  <c r="CS63" i="1"/>
  <c r="CZ56" i="1"/>
  <c r="Y56" i="1" s="1"/>
  <c r="V136" i="5" s="1"/>
  <c r="K137" i="5"/>
  <c r="CY56" i="1"/>
  <c r="X56" i="1" s="1"/>
  <c r="T136" i="5" s="1"/>
  <c r="L89" i="5"/>
  <c r="Q89" i="5" s="1"/>
  <c r="L86" i="5"/>
  <c r="CQ224" i="1"/>
  <c r="P224" i="1" s="1"/>
  <c r="H453" i="5"/>
  <c r="X453" i="5" s="1"/>
  <c r="L444" i="5"/>
  <c r="Q444" i="5" s="1"/>
  <c r="L442" i="5"/>
  <c r="AD211" i="1"/>
  <c r="H389" i="5"/>
  <c r="R389" i="5" s="1"/>
  <c r="CT202" i="1"/>
  <c r="S202" i="1" s="1"/>
  <c r="CZ202" i="1" s="1"/>
  <c r="Y202" i="1" s="1"/>
  <c r="V352" i="5" s="1"/>
  <c r="S352" i="5"/>
  <c r="U352" i="5"/>
  <c r="AP265" i="1"/>
  <c r="CD265" i="1"/>
  <c r="CD260" i="1" s="1"/>
  <c r="CS225" i="1"/>
  <c r="R225" i="1" s="1"/>
  <c r="K458" i="5" s="1"/>
  <c r="H458" i="5"/>
  <c r="R458" i="5" s="1"/>
  <c r="U223" i="1"/>
  <c r="CS221" i="1"/>
  <c r="R221" i="1" s="1"/>
  <c r="K438" i="5" s="1"/>
  <c r="H438" i="5"/>
  <c r="R438" i="5" s="1"/>
  <c r="CT219" i="1"/>
  <c r="S219" i="1" s="1"/>
  <c r="K426" i="5" s="1"/>
  <c r="H429" i="5"/>
  <c r="CT218" i="1"/>
  <c r="S423" i="5"/>
  <c r="U423" i="5"/>
  <c r="U415" i="5"/>
  <c r="H416" i="5"/>
  <c r="S415" i="5"/>
  <c r="H420" i="5" s="1"/>
  <c r="CT214" i="1"/>
  <c r="S214" i="1" s="1"/>
  <c r="CZ214" i="1" s="1"/>
  <c r="Y214" i="1" s="1"/>
  <c r="V404" i="5" s="1"/>
  <c r="U404" i="5"/>
  <c r="S404" i="5"/>
  <c r="T213" i="1"/>
  <c r="S375" i="5"/>
  <c r="U375" i="5"/>
  <c r="H376" i="5"/>
  <c r="T205" i="1"/>
  <c r="CT204" i="1"/>
  <c r="S204" i="1" s="1"/>
  <c r="CZ204" i="1" s="1"/>
  <c r="Y204" i="1" s="1"/>
  <c r="V362" i="5" s="1"/>
  <c r="CQ202" i="1"/>
  <c r="P202" i="1" s="1"/>
  <c r="CS201" i="1"/>
  <c r="R201" i="1" s="1"/>
  <c r="K347" i="5" s="1"/>
  <c r="H347" i="5"/>
  <c r="R347" i="5" s="1"/>
  <c r="S158" i="1"/>
  <c r="CZ158" i="1" s="1"/>
  <c r="Y158" i="1" s="1"/>
  <c r="V308" i="5" s="1"/>
  <c r="Q158" i="1"/>
  <c r="L306" i="5"/>
  <c r="L309" i="5"/>
  <c r="Q309" i="5" s="1"/>
  <c r="L311" i="5" s="1"/>
  <c r="BC96" i="1"/>
  <c r="F139" i="1"/>
  <c r="S119" i="1"/>
  <c r="CQ119" i="1"/>
  <c r="H287" i="5"/>
  <c r="L266" i="5"/>
  <c r="L269" i="5"/>
  <c r="Q269" i="5" s="1"/>
  <c r="E260" i="5"/>
  <c r="CX228" i="3"/>
  <c r="U258" i="5"/>
  <c r="S258" i="5"/>
  <c r="CT113" i="1"/>
  <c r="S113" i="1" s="1"/>
  <c r="H253" i="5"/>
  <c r="CR112" i="1"/>
  <c r="Q112" i="1" s="1"/>
  <c r="K253" i="5" s="1"/>
  <c r="GX110" i="1"/>
  <c r="CR110" i="1"/>
  <c r="Q110" i="1" s="1"/>
  <c r="K243" i="5" s="1"/>
  <c r="H243" i="5"/>
  <c r="H233" i="5"/>
  <c r="R233" i="5" s="1"/>
  <c r="AD107" i="1"/>
  <c r="CR107" i="1" s="1"/>
  <c r="Q107" i="1" s="1"/>
  <c r="K232" i="5" s="1"/>
  <c r="CS107" i="1"/>
  <c r="R107" i="1" s="1"/>
  <c r="K233" i="5" s="1"/>
  <c r="CQ103" i="1"/>
  <c r="P103" i="1" s="1"/>
  <c r="K214" i="5" s="1"/>
  <c r="AB99" i="1"/>
  <c r="H193" i="5"/>
  <c r="L166" i="5"/>
  <c r="L167" i="5"/>
  <c r="Q167" i="5" s="1"/>
  <c r="U60" i="1"/>
  <c r="V59" i="1"/>
  <c r="U58" i="1"/>
  <c r="V29" i="1"/>
  <c r="CQ227" i="1"/>
  <c r="P227" i="1" s="1"/>
  <c r="CR225" i="1"/>
  <c r="Q225" i="1" s="1"/>
  <c r="K457" i="5" s="1"/>
  <c r="H457" i="5"/>
  <c r="T224" i="1"/>
  <c r="R222" i="1"/>
  <c r="CQ222" i="1"/>
  <c r="P222" i="1" s="1"/>
  <c r="H443" i="5"/>
  <c r="X443" i="5" s="1"/>
  <c r="W221" i="1"/>
  <c r="CR221" i="1"/>
  <c r="Q221" i="1" s="1"/>
  <c r="K437" i="5" s="1"/>
  <c r="H437" i="5"/>
  <c r="CS217" i="1"/>
  <c r="R217" i="1" s="1"/>
  <c r="K418" i="5" s="1"/>
  <c r="H418" i="5"/>
  <c r="R418" i="5" s="1"/>
  <c r="U396" i="5"/>
  <c r="H397" i="5"/>
  <c r="S396" i="5"/>
  <c r="CT212" i="1"/>
  <c r="S212" i="1" s="1"/>
  <c r="L374" i="5"/>
  <c r="Q374" i="5" s="1"/>
  <c r="L372" i="5"/>
  <c r="S363" i="5"/>
  <c r="U363" i="5"/>
  <c r="H362" i="5"/>
  <c r="W362" i="5" s="1"/>
  <c r="S354" i="5"/>
  <c r="H359" i="5" s="1"/>
  <c r="U354" i="5"/>
  <c r="H355" i="5"/>
  <c r="CR201" i="1"/>
  <c r="Q201" i="1" s="1"/>
  <c r="K346" i="5" s="1"/>
  <c r="H346" i="5"/>
  <c r="CT195" i="1"/>
  <c r="U323" i="5"/>
  <c r="H324" i="5"/>
  <c r="S323" i="5"/>
  <c r="CT193" i="1"/>
  <c r="U316" i="5"/>
  <c r="S316" i="5"/>
  <c r="H317" i="5"/>
  <c r="CS157" i="1"/>
  <c r="AD157" i="1"/>
  <c r="CR157" i="1" s="1"/>
  <c r="AB156" i="1"/>
  <c r="H302" i="5"/>
  <c r="CK96" i="1"/>
  <c r="BB123" i="1"/>
  <c r="CX244" i="3"/>
  <c r="E284" i="5"/>
  <c r="AB110" i="1"/>
  <c r="H245" i="5"/>
  <c r="CT105" i="1"/>
  <c r="S105" i="1" s="1"/>
  <c r="U220" i="5"/>
  <c r="S220" i="5"/>
  <c r="H221" i="5"/>
  <c r="T58" i="1"/>
  <c r="GX31" i="1"/>
  <c r="U31" i="1"/>
  <c r="G18" i="1"/>
  <c r="A489" i="5"/>
  <c r="T222" i="1"/>
  <c r="CT198" i="1"/>
  <c r="G260" i="1"/>
  <c r="A481" i="5"/>
  <c r="U477" i="5"/>
  <c r="S477" i="5"/>
  <c r="CR262" i="1"/>
  <c r="Q262" i="1" s="1"/>
  <c r="K474" i="5" s="1"/>
  <c r="CQ226" i="1"/>
  <c r="P226" i="1" s="1"/>
  <c r="H463" i="5"/>
  <c r="X463" i="5" s="1"/>
  <c r="CT224" i="1"/>
  <c r="S224" i="1" s="1"/>
  <c r="S453" i="5"/>
  <c r="U453" i="5"/>
  <c r="H446" i="5"/>
  <c r="U445" i="5"/>
  <c r="S445" i="5"/>
  <c r="GX222" i="1"/>
  <c r="W222" i="1"/>
  <c r="H439" i="5"/>
  <c r="T220" i="1"/>
  <c r="GX219" i="1"/>
  <c r="V219" i="1"/>
  <c r="AD218" i="1"/>
  <c r="CR218" i="1" s="1"/>
  <c r="AD217" i="1"/>
  <c r="AD214" i="1"/>
  <c r="CR214" i="1" s="1"/>
  <c r="CS213" i="1"/>
  <c r="R213" i="1" s="1"/>
  <c r="K399" i="5" s="1"/>
  <c r="H399" i="5"/>
  <c r="R399" i="5" s="1"/>
  <c r="CT210" i="1"/>
  <c r="CS208" i="1"/>
  <c r="R208" i="1" s="1"/>
  <c r="K378" i="5" s="1"/>
  <c r="AD208" i="1"/>
  <c r="H377" i="5" s="1"/>
  <c r="CT207" i="1"/>
  <c r="CS203" i="1"/>
  <c r="R203" i="1" s="1"/>
  <c r="K357" i="5" s="1"/>
  <c r="H357" i="5"/>
  <c r="R357" i="5" s="1"/>
  <c r="AB201" i="1"/>
  <c r="H348" i="5"/>
  <c r="CT196" i="1"/>
  <c r="AD195" i="1"/>
  <c r="H326" i="5"/>
  <c r="R326" i="5" s="1"/>
  <c r="AO160" i="1"/>
  <c r="AO154" i="1" s="1"/>
  <c r="CD160" i="1"/>
  <c r="AU160" i="1" s="1"/>
  <c r="W119" i="1"/>
  <c r="CX236" i="3"/>
  <c r="E277" i="5"/>
  <c r="CT114" i="1"/>
  <c r="U260" i="5"/>
  <c r="S260" i="5"/>
  <c r="H261" i="5"/>
  <c r="U113" i="1"/>
  <c r="AD113" i="1"/>
  <c r="CR113" i="1" s="1"/>
  <c r="Q113" i="1" s="1"/>
  <c r="CQ112" i="1"/>
  <c r="P112" i="1" s="1"/>
  <c r="CT108" i="1"/>
  <c r="GX107" i="1"/>
  <c r="CQ107" i="1"/>
  <c r="P107" i="1" s="1"/>
  <c r="K234" i="5" s="1"/>
  <c r="BC26" i="1"/>
  <c r="F81" i="1"/>
  <c r="W60" i="1"/>
  <c r="CS54" i="1"/>
  <c r="R54" i="1" s="1"/>
  <c r="K129" i="5" s="1"/>
  <c r="H129" i="5"/>
  <c r="R129" i="5" s="1"/>
  <c r="CY44" i="1"/>
  <c r="X44" i="1" s="1"/>
  <c r="CZ44" i="1"/>
  <c r="Y44" i="1" s="1"/>
  <c r="CR216" i="1"/>
  <c r="Q216" i="1" s="1"/>
  <c r="K409" i="5" s="1"/>
  <c r="H409" i="5"/>
  <c r="G22" i="1"/>
  <c r="A485" i="5"/>
  <c r="W227" i="1"/>
  <c r="CX372" i="3"/>
  <c r="E455" i="5"/>
  <c r="CS223" i="1"/>
  <c r="R223" i="1" s="1"/>
  <c r="K448" i="5" s="1"/>
  <c r="H448" i="5"/>
  <c r="R448" i="5" s="1"/>
  <c r="CT220" i="1"/>
  <c r="S220" i="1" s="1"/>
  <c r="U433" i="5"/>
  <c r="S433" i="5"/>
  <c r="U219" i="1"/>
  <c r="P218" i="1"/>
  <c r="S217" i="1"/>
  <c r="K416" i="5" s="1"/>
  <c r="H419" i="5"/>
  <c r="CT216" i="1"/>
  <c r="S216" i="1" s="1"/>
  <c r="K408" i="5" s="1"/>
  <c r="S407" i="5"/>
  <c r="H411" i="5" s="1"/>
  <c r="H408" i="5"/>
  <c r="U407" i="5"/>
  <c r="H412" i="5" s="1"/>
  <c r="E405" i="5"/>
  <c r="CQ214" i="1"/>
  <c r="P214" i="1" s="1"/>
  <c r="CR213" i="1"/>
  <c r="Q213" i="1" s="1"/>
  <c r="K398" i="5" s="1"/>
  <c r="H398" i="5"/>
  <c r="AB212" i="1"/>
  <c r="CS207" i="1"/>
  <c r="AB206" i="1"/>
  <c r="H366" i="5"/>
  <c r="U365" i="5"/>
  <c r="S365" i="5"/>
  <c r="CS205" i="1"/>
  <c r="R205" i="1" s="1"/>
  <c r="AD203" i="1"/>
  <c r="U202" i="1"/>
  <c r="GX201" i="1"/>
  <c r="P195" i="1"/>
  <c r="U270" i="5"/>
  <c r="H274" i="5" s="1"/>
  <c r="S270" i="5"/>
  <c r="H273" i="5" s="1"/>
  <c r="H271" i="5"/>
  <c r="CT115" i="1"/>
  <c r="GX113" i="1"/>
  <c r="V110" i="1"/>
  <c r="T109" i="1"/>
  <c r="CS106" i="1"/>
  <c r="R106" i="1" s="1"/>
  <c r="AD106" i="1"/>
  <c r="CR106" i="1" s="1"/>
  <c r="L217" i="5"/>
  <c r="L219" i="5"/>
  <c r="Q219" i="5" s="1"/>
  <c r="E210" i="5"/>
  <c r="CX176" i="3"/>
  <c r="T98" i="1"/>
  <c r="U150" i="5"/>
  <c r="S150" i="5"/>
  <c r="CT59" i="1"/>
  <c r="S59" i="1" s="1"/>
  <c r="CR263" i="1"/>
  <c r="Q263" i="1" s="1"/>
  <c r="K478" i="5" s="1"/>
  <c r="J479" i="5" s="1"/>
  <c r="P479" i="5" s="1"/>
  <c r="H478" i="5"/>
  <c r="BX260" i="1"/>
  <c r="V224" i="1"/>
  <c r="CR223" i="1"/>
  <c r="Q223" i="1" s="1"/>
  <c r="K447" i="5" s="1"/>
  <c r="H447" i="5"/>
  <c r="E435" i="5"/>
  <c r="CX356" i="3"/>
  <c r="CX352" i="3"/>
  <c r="H423" i="5"/>
  <c r="X423" i="5" s="1"/>
  <c r="E423" i="5"/>
  <c r="CX340" i="3"/>
  <c r="E415" i="5"/>
  <c r="W214" i="1"/>
  <c r="AB211" i="1"/>
  <c r="U386" i="5"/>
  <c r="S386" i="5"/>
  <c r="H387" i="5"/>
  <c r="CT203" i="1"/>
  <c r="S203" i="1" s="1"/>
  <c r="CY203" i="1" s="1"/>
  <c r="X203" i="1" s="1"/>
  <c r="T354" i="5" s="1"/>
  <c r="AB203" i="1"/>
  <c r="H358" i="5"/>
  <c r="AB200" i="1"/>
  <c r="R195" i="1"/>
  <c r="K326" i="5" s="1"/>
  <c r="U195" i="1"/>
  <c r="CT194" i="1"/>
  <c r="U158" i="1"/>
  <c r="G96" i="1"/>
  <c r="A295" i="5"/>
  <c r="U119" i="1"/>
  <c r="CS117" i="1"/>
  <c r="R117" i="1" s="1"/>
  <c r="CY117" i="1" s="1"/>
  <c r="X117" i="1" s="1"/>
  <c r="T270" i="5" s="1"/>
  <c r="K273" i="5" s="1"/>
  <c r="AD117" i="1"/>
  <c r="CR117" i="1" s="1"/>
  <c r="Q117" i="1" s="1"/>
  <c r="AB114" i="1"/>
  <c r="H262" i="5"/>
  <c r="AB111" i="1"/>
  <c r="CT111" i="1"/>
  <c r="S111" i="1" s="1"/>
  <c r="E241" i="5"/>
  <c r="CX208" i="3"/>
  <c r="CX204" i="3"/>
  <c r="CX200" i="3"/>
  <c r="I111" i="1"/>
  <c r="U249" i="5" s="1"/>
  <c r="U239" i="5"/>
  <c r="S239" i="5"/>
  <c r="E230" i="5"/>
  <c r="CX196" i="3"/>
  <c r="CX192" i="3"/>
  <c r="W98" i="1"/>
  <c r="S98" i="1"/>
  <c r="K184" i="5" s="1"/>
  <c r="CL96" i="1"/>
  <c r="CZ39" i="1"/>
  <c r="Y39" i="1" s="1"/>
  <c r="CY39" i="1"/>
  <c r="X39" i="1" s="1"/>
  <c r="L198" i="5"/>
  <c r="L201" i="5"/>
  <c r="Q201" i="5" s="1"/>
  <c r="CR62" i="1"/>
  <c r="Q62" i="1" s="1"/>
  <c r="K170" i="5" s="1"/>
  <c r="H170" i="5"/>
  <c r="H162" i="5"/>
  <c r="GX60" i="1"/>
  <c r="U152" i="5"/>
  <c r="H157" i="5" s="1"/>
  <c r="S152" i="5"/>
  <c r="H156" i="5" s="1"/>
  <c r="H153" i="5"/>
  <c r="Q59" i="1"/>
  <c r="U141" i="5"/>
  <c r="S141" i="5"/>
  <c r="L135" i="5"/>
  <c r="Q135" i="5" s="1"/>
  <c r="L133" i="5"/>
  <c r="H108" i="5"/>
  <c r="W108" i="5" s="1"/>
  <c r="E108" i="5"/>
  <c r="L109" i="5"/>
  <c r="Q109" i="5" s="1"/>
  <c r="L106" i="5"/>
  <c r="CT48" i="1"/>
  <c r="S48" i="1" s="1"/>
  <c r="CZ48" i="1" s="1"/>
  <c r="Y48" i="1" s="1"/>
  <c r="U97" i="5"/>
  <c r="S97" i="5"/>
  <c r="R42" i="1"/>
  <c r="H87" i="5"/>
  <c r="W87" i="5" s="1"/>
  <c r="GX40" i="1"/>
  <c r="S40" i="1"/>
  <c r="CZ40" i="1" s="1"/>
  <c r="Y40" i="1" s="1"/>
  <c r="E58" i="5"/>
  <c r="CX17" i="3"/>
  <c r="CX21" i="3"/>
  <c r="CX25" i="3"/>
  <c r="CY32" i="1"/>
  <c r="X32" i="1" s="1"/>
  <c r="CS31" i="1"/>
  <c r="R31" i="1" s="1"/>
  <c r="CY31" i="1" s="1"/>
  <c r="X31" i="1" s="1"/>
  <c r="T56" i="5" s="1"/>
  <c r="U48" i="5"/>
  <c r="S48" i="5"/>
  <c r="H49" i="5"/>
  <c r="CS29" i="1"/>
  <c r="R29" i="1" s="1"/>
  <c r="CZ29" i="1" s="1"/>
  <c r="Y29" i="1" s="1"/>
  <c r="V46" i="5" s="1"/>
  <c r="U41" i="5"/>
  <c r="S41" i="5"/>
  <c r="H42" i="5"/>
  <c r="CX88" i="3"/>
  <c r="CX16" i="3"/>
  <c r="AD105" i="1"/>
  <c r="H223" i="5"/>
  <c r="R223" i="5" s="1"/>
  <c r="GX103" i="1"/>
  <c r="H213" i="5"/>
  <c r="R213" i="5" s="1"/>
  <c r="U202" i="5"/>
  <c r="H207" i="5" s="1"/>
  <c r="S202" i="5"/>
  <c r="H206" i="5" s="1"/>
  <c r="H203" i="5"/>
  <c r="H186" i="5"/>
  <c r="Q61" i="1"/>
  <c r="K162" i="5" s="1"/>
  <c r="H163" i="5"/>
  <c r="S60" i="1"/>
  <c r="R60" i="1"/>
  <c r="GX59" i="1"/>
  <c r="R59" i="1"/>
  <c r="H150" i="5"/>
  <c r="W150" i="5" s="1"/>
  <c r="GX57" i="1"/>
  <c r="S57" i="1"/>
  <c r="CZ57" i="1" s="1"/>
  <c r="Y57" i="1" s="1"/>
  <c r="V141" i="5" s="1"/>
  <c r="CX98" i="3"/>
  <c r="E118" i="5"/>
  <c r="CQ50" i="1"/>
  <c r="H107" i="5"/>
  <c r="W107" i="5" s="1"/>
  <c r="U48" i="1"/>
  <c r="Q48" i="1"/>
  <c r="L98" i="5"/>
  <c r="Q98" i="5" s="1"/>
  <c r="L96" i="5"/>
  <c r="CP45" i="1"/>
  <c r="O45" i="1" s="1"/>
  <c r="CP44" i="1"/>
  <c r="O44" i="1" s="1"/>
  <c r="GN44" i="1" s="1"/>
  <c r="AB44" i="1"/>
  <c r="H80" i="5"/>
  <c r="U79" i="5"/>
  <c r="S79" i="5"/>
  <c r="CS40" i="1"/>
  <c r="R40" i="1" s="1"/>
  <c r="CP39" i="1"/>
  <c r="O39" i="1" s="1"/>
  <c r="GN39" i="1" s="1"/>
  <c r="AB39" i="1"/>
  <c r="L78" i="5"/>
  <c r="Q78" i="5" s="1"/>
  <c r="L76" i="5"/>
  <c r="E69" i="5"/>
  <c r="CX29" i="3"/>
  <c r="P35" i="1"/>
  <c r="H66" i="5"/>
  <c r="W66" i="5" s="1"/>
  <c r="W31" i="1"/>
  <c r="H51" i="5"/>
  <c r="R51" i="5" s="1"/>
  <c r="GX28" i="1"/>
  <c r="CX92" i="3"/>
  <c r="CX68" i="3"/>
  <c r="CQ197" i="1"/>
  <c r="P197" i="1" s="1"/>
  <c r="K336" i="5" s="1"/>
  <c r="H336" i="5"/>
  <c r="G154" i="1"/>
  <c r="A311" i="5"/>
  <c r="P118" i="1"/>
  <c r="H279" i="5"/>
  <c r="CQ116" i="1"/>
  <c r="U110" i="1"/>
  <c r="CS110" i="1"/>
  <c r="R110" i="1" s="1"/>
  <c r="K244" i="5" s="1"/>
  <c r="H244" i="5"/>
  <c r="R244" i="5" s="1"/>
  <c r="CS105" i="1"/>
  <c r="R105" i="1" s="1"/>
  <c r="H224" i="5"/>
  <c r="AD103" i="1"/>
  <c r="CT102" i="1"/>
  <c r="S102" i="1" s="1"/>
  <c r="K203" i="5" s="1"/>
  <c r="CS102" i="1"/>
  <c r="R102" i="1" s="1"/>
  <c r="K205" i="5" s="1"/>
  <c r="H205" i="5"/>
  <c r="R205" i="5" s="1"/>
  <c r="CT101" i="1"/>
  <c r="CT99" i="1"/>
  <c r="S99" i="1" s="1"/>
  <c r="K192" i="5" s="1"/>
  <c r="U191" i="5"/>
  <c r="S191" i="5"/>
  <c r="H192" i="5"/>
  <c r="GX98" i="1"/>
  <c r="CS62" i="1"/>
  <c r="R62" i="1" s="1"/>
  <c r="CQ61" i="1"/>
  <c r="P61" i="1" s="1"/>
  <c r="K163" i="5" s="1"/>
  <c r="AB61" i="1"/>
  <c r="AD60" i="1"/>
  <c r="H144" i="5"/>
  <c r="U143" i="5"/>
  <c r="H148" i="5" s="1"/>
  <c r="S143" i="5"/>
  <c r="CS57" i="1"/>
  <c r="R57" i="1" s="1"/>
  <c r="U53" i="1"/>
  <c r="CT51" i="1"/>
  <c r="U108" i="5"/>
  <c r="S108" i="5"/>
  <c r="CS50" i="1"/>
  <c r="H100" i="5"/>
  <c r="U99" i="5"/>
  <c r="S99" i="5"/>
  <c r="CS48" i="1"/>
  <c r="R48" i="1" s="1"/>
  <c r="CQ48" i="1"/>
  <c r="P48" i="1" s="1"/>
  <c r="CP48" i="1" s="1"/>
  <c r="O48" i="1" s="1"/>
  <c r="K97" i="5" s="1"/>
  <c r="H97" i="5"/>
  <c r="W97" i="5" s="1"/>
  <c r="Q46" i="1"/>
  <c r="CT43" i="1"/>
  <c r="S88" i="5"/>
  <c r="H82" i="5"/>
  <c r="R82" i="5" s="1"/>
  <c r="P40" i="1"/>
  <c r="S30" i="1"/>
  <c r="K49" i="5" s="1"/>
  <c r="CR30" i="1"/>
  <c r="Q30" i="1" s="1"/>
  <c r="K50" i="5" s="1"/>
  <c r="H50" i="5"/>
  <c r="CX256" i="3"/>
  <c r="CX128" i="3"/>
  <c r="CX96" i="3"/>
  <c r="CX20" i="3"/>
  <c r="P60" i="1"/>
  <c r="AB60" i="1"/>
  <c r="H155" i="5"/>
  <c r="H146" i="5"/>
  <c r="R146" i="5" s="1"/>
  <c r="P57" i="1"/>
  <c r="H141" i="5"/>
  <c r="W141" i="5" s="1"/>
  <c r="L142" i="5"/>
  <c r="Q142" i="5" s="1"/>
  <c r="L140" i="5"/>
  <c r="U134" i="5"/>
  <c r="S134" i="5"/>
  <c r="U110" i="5"/>
  <c r="H115" i="5" s="1"/>
  <c r="S110" i="5"/>
  <c r="H114" i="5" s="1"/>
  <c r="H111" i="5"/>
  <c r="R50" i="1"/>
  <c r="E107" i="5"/>
  <c r="AB48" i="1"/>
  <c r="S90" i="5"/>
  <c r="H91" i="5"/>
  <c r="U90" i="5"/>
  <c r="H95" i="5" s="1"/>
  <c r="CP46" i="1"/>
  <c r="O46" i="1" s="1"/>
  <c r="U42" i="1"/>
  <c r="GX41" i="1"/>
  <c r="S41" i="1"/>
  <c r="K80" i="5" s="1"/>
  <c r="H83" i="5"/>
  <c r="U69" i="5"/>
  <c r="S69" i="5"/>
  <c r="H70" i="5"/>
  <c r="U67" i="5"/>
  <c r="S67" i="5"/>
  <c r="L68" i="5"/>
  <c r="Q68" i="5" s="1"/>
  <c r="L65" i="5"/>
  <c r="H59" i="5"/>
  <c r="U58" i="5"/>
  <c r="S58" i="5"/>
  <c r="H52" i="5"/>
  <c r="CX132" i="3"/>
  <c r="CX100" i="3"/>
  <c r="CX72" i="3"/>
  <c r="U59" i="1"/>
  <c r="S58" i="1"/>
  <c r="K144" i="5" s="1"/>
  <c r="U118" i="5"/>
  <c r="H123" i="5" s="1"/>
  <c r="S118" i="5"/>
  <c r="H122" i="5" s="1"/>
  <c r="H119" i="5"/>
  <c r="AD52" i="1"/>
  <c r="H113" i="5"/>
  <c r="R113" i="5" s="1"/>
  <c r="AD49" i="1"/>
  <c r="W48" i="1"/>
  <c r="W45" i="1"/>
  <c r="U45" i="1"/>
  <c r="W42" i="1"/>
  <c r="W35" i="1"/>
  <c r="U35" i="1"/>
  <c r="CS34" i="1"/>
  <c r="R34" i="1" s="1"/>
  <c r="K61" i="5" s="1"/>
  <c r="H61" i="5"/>
  <c r="R61" i="5" s="1"/>
  <c r="CS33" i="1"/>
  <c r="R33" i="1" s="1"/>
  <c r="CY33" i="1" s="1"/>
  <c r="X33" i="1" s="1"/>
  <c r="GM33" i="1" s="1"/>
  <c r="T31" i="1"/>
  <c r="CX6" i="3"/>
  <c r="CX5" i="3"/>
  <c r="CX4" i="3"/>
  <c r="CX8" i="3"/>
  <c r="E48" i="5"/>
  <c r="T29" i="1"/>
  <c r="G26" i="1"/>
  <c r="CX104" i="3"/>
  <c r="CX76" i="3"/>
  <c r="CX24" i="3"/>
  <c r="CT63" i="1"/>
  <c r="S63" i="1" s="1"/>
  <c r="V60" i="1"/>
  <c r="T59" i="1"/>
  <c r="U136" i="5"/>
  <c r="S136" i="5"/>
  <c r="H138" i="5" s="1"/>
  <c r="H137" i="5"/>
  <c r="U126" i="5"/>
  <c r="H132" i="5" s="1"/>
  <c r="S126" i="5"/>
  <c r="H127" i="5"/>
  <c r="S52" i="1"/>
  <c r="K111" i="5" s="1"/>
  <c r="CY49" i="1"/>
  <c r="X49" i="1" s="1"/>
  <c r="T99" i="5" s="1"/>
  <c r="K102" i="5"/>
  <c r="AB49" i="1"/>
  <c r="H103" i="5"/>
  <c r="CR47" i="1"/>
  <c r="Q47" i="1" s="1"/>
  <c r="K92" i="5" s="1"/>
  <c r="H92" i="5"/>
  <c r="GX43" i="1"/>
  <c r="V42" i="1"/>
  <c r="S87" i="5"/>
  <c r="U87" i="5"/>
  <c r="E79" i="5"/>
  <c r="CX48" i="3"/>
  <c r="CX44" i="3"/>
  <c r="CX40" i="3"/>
  <c r="U77" i="5"/>
  <c r="S77" i="5"/>
  <c r="CR37" i="1"/>
  <c r="Q37" i="1" s="1"/>
  <c r="K71" i="5" s="1"/>
  <c r="H71" i="5"/>
  <c r="CZ34" i="1"/>
  <c r="Y34" i="1" s="1"/>
  <c r="V58" i="5" s="1"/>
  <c r="K59" i="5"/>
  <c r="CR34" i="1"/>
  <c r="Q34" i="1" s="1"/>
  <c r="K60" i="5" s="1"/>
  <c r="H60" i="5"/>
  <c r="CP33" i="1"/>
  <c r="O33" i="1" s="1"/>
  <c r="CT31" i="1"/>
  <c r="S31" i="1" s="1"/>
  <c r="U56" i="5"/>
  <c r="S56" i="5"/>
  <c r="W29" i="1"/>
  <c r="CT29" i="1"/>
  <c r="S29" i="1" s="1"/>
  <c r="U46" i="5"/>
  <c r="S46" i="5"/>
  <c r="CX2" i="3"/>
  <c r="CX1" i="3"/>
  <c r="E41" i="5"/>
  <c r="CX108" i="3"/>
  <c r="W43" i="1"/>
  <c r="I43" i="1"/>
  <c r="U88" i="5" s="1"/>
  <c r="V41" i="1"/>
  <c r="Q38" i="1"/>
  <c r="CP37" i="1"/>
  <c r="O37" i="1" s="1"/>
  <c r="K73" i="5"/>
  <c r="CS36" i="1"/>
  <c r="R36" i="1" s="1"/>
  <c r="H67" i="5"/>
  <c r="W67" i="5" s="1"/>
  <c r="E67" i="5"/>
  <c r="U66" i="5"/>
  <c r="S66" i="5"/>
  <c r="K62" i="5"/>
  <c r="AB34" i="1"/>
  <c r="H62" i="5"/>
  <c r="V31" i="1"/>
  <c r="Q31" i="1"/>
  <c r="U30" i="1"/>
  <c r="Q29" i="1"/>
  <c r="L45" i="5"/>
  <c r="L47" i="5"/>
  <c r="Q47" i="5" s="1"/>
  <c r="CX112" i="3"/>
  <c r="CX28" i="3"/>
  <c r="BZ160" i="1"/>
  <c r="CI160" i="1" s="1"/>
  <c r="AB119" i="1"/>
  <c r="U284" i="5"/>
  <c r="S284" i="5"/>
  <c r="H285" i="5"/>
  <c r="CT118" i="1"/>
  <c r="S118" i="1" s="1"/>
  <c r="H278" i="5"/>
  <c r="U277" i="5"/>
  <c r="H281" i="5" s="1"/>
  <c r="S277" i="5"/>
  <c r="H280" i="5" s="1"/>
  <c r="CX234" i="3"/>
  <c r="E270" i="5"/>
  <c r="AB116" i="1"/>
  <c r="H258" i="5"/>
  <c r="X258" i="5" s="1"/>
  <c r="U109" i="1"/>
  <c r="L209" i="5"/>
  <c r="Q209" i="5" s="1"/>
  <c r="L208" i="5"/>
  <c r="CX170" i="3"/>
  <c r="E202" i="5"/>
  <c r="U183" i="5"/>
  <c r="H188" i="5" s="1"/>
  <c r="S183" i="5"/>
  <c r="H187" i="5" s="1"/>
  <c r="H184" i="5"/>
  <c r="AO65" i="1"/>
  <c r="U168" i="5"/>
  <c r="S168" i="5"/>
  <c r="H169" i="5"/>
  <c r="CT61" i="1"/>
  <c r="U160" i="5"/>
  <c r="H165" i="5" s="1"/>
  <c r="S160" i="5"/>
  <c r="H164" i="5" s="1"/>
  <c r="H161" i="5"/>
  <c r="V58" i="1"/>
  <c r="H134" i="5"/>
  <c r="X134" i="5" s="1"/>
  <c r="E134" i="5"/>
  <c r="CT54" i="1"/>
  <c r="S54" i="1" s="1"/>
  <c r="CY54" i="1" s="1"/>
  <c r="X54" i="1" s="1"/>
  <c r="T126" i="5" s="1"/>
  <c r="K131" i="5" s="1"/>
  <c r="P53" i="1"/>
  <c r="CP53" i="1" s="1"/>
  <c r="O53" i="1" s="1"/>
  <c r="U107" i="5"/>
  <c r="S107" i="5"/>
  <c r="T48" i="1"/>
  <c r="E90" i="5"/>
  <c r="CX64" i="3"/>
  <c r="GX45" i="1"/>
  <c r="GX42" i="1"/>
  <c r="CT42" i="1"/>
  <c r="S42" i="1" s="1"/>
  <c r="CZ42" i="1" s="1"/>
  <c r="Y42" i="1" s="1"/>
  <c r="V87" i="5" s="1"/>
  <c r="CT38" i="1"/>
  <c r="S38" i="1" s="1"/>
  <c r="CY38" i="1" s="1"/>
  <c r="X38" i="1" s="1"/>
  <c r="T77" i="5" s="1"/>
  <c r="CQ38" i="1"/>
  <c r="P38" i="1" s="1"/>
  <c r="H77" i="5"/>
  <c r="W77" i="5" s="1"/>
  <c r="GX35" i="1"/>
  <c r="CT35" i="1"/>
  <c r="S35" i="1" s="1"/>
  <c r="CY35" i="1" s="1"/>
  <c r="X35" i="1" s="1"/>
  <c r="CQ31" i="1"/>
  <c r="H56" i="5"/>
  <c r="W56" i="5" s="1"/>
  <c r="T30" i="1"/>
  <c r="GX29" i="1"/>
  <c r="H46" i="5"/>
  <c r="W46" i="5" s="1"/>
  <c r="CX232" i="3"/>
  <c r="CX84" i="3"/>
  <c r="G29" i="5"/>
  <c r="G30" i="5"/>
  <c r="AG260" i="1"/>
  <c r="T265" i="1"/>
  <c r="AQ160" i="1"/>
  <c r="AU265" i="1"/>
  <c r="AI260" i="1"/>
  <c r="V265" i="1"/>
  <c r="CZ219" i="1"/>
  <c r="Y219" i="1" s="1"/>
  <c r="V425" i="5" s="1"/>
  <c r="CY217" i="1"/>
  <c r="X217" i="1" s="1"/>
  <c r="T415" i="5" s="1"/>
  <c r="CZ55" i="1"/>
  <c r="Y55" i="1" s="1"/>
  <c r="V134" i="5" s="1"/>
  <c r="CY55" i="1"/>
  <c r="X55" i="1" s="1"/>
  <c r="T134" i="5" s="1"/>
  <c r="AE260" i="1"/>
  <c r="R265" i="1"/>
  <c r="CZ223" i="1"/>
  <c r="Y223" i="1" s="1"/>
  <c r="V445" i="5" s="1"/>
  <c r="CY223" i="1"/>
  <c r="X223" i="1" s="1"/>
  <c r="T445" i="5" s="1"/>
  <c r="AJ260" i="1"/>
  <c r="W265" i="1"/>
  <c r="AH260" i="1"/>
  <c r="U265" i="1"/>
  <c r="CZ225" i="1"/>
  <c r="Y225" i="1" s="1"/>
  <c r="V455" i="5" s="1"/>
  <c r="CY225" i="1"/>
  <c r="X225" i="1" s="1"/>
  <c r="T455" i="5" s="1"/>
  <c r="BY191" i="1"/>
  <c r="AP229" i="1"/>
  <c r="CY213" i="1"/>
  <c r="X213" i="1" s="1"/>
  <c r="T396" i="5" s="1"/>
  <c r="CQ204" i="1"/>
  <c r="P204" i="1" s="1"/>
  <c r="AB204" i="1"/>
  <c r="CY201" i="1"/>
  <c r="X201" i="1" s="1"/>
  <c r="T344" i="5" s="1"/>
  <c r="BY154" i="1"/>
  <c r="AP160" i="1"/>
  <c r="CY156" i="1"/>
  <c r="X156" i="1" s="1"/>
  <c r="T300" i="5" s="1"/>
  <c r="CZ156" i="1"/>
  <c r="Y156" i="1" s="1"/>
  <c r="V300" i="5" s="1"/>
  <c r="AB59" i="1"/>
  <c r="CQ59" i="1"/>
  <c r="P59" i="1" s="1"/>
  <c r="CP59" i="1" s="1"/>
  <c r="O59" i="1" s="1"/>
  <c r="K150" i="5" s="1"/>
  <c r="CY30" i="1"/>
  <c r="X30" i="1" s="1"/>
  <c r="T48" i="5" s="1"/>
  <c r="AB223" i="1"/>
  <c r="CQ223" i="1"/>
  <c r="P223" i="1" s="1"/>
  <c r="CZ222" i="1"/>
  <c r="Y222" i="1" s="1"/>
  <c r="V443" i="5" s="1"/>
  <c r="CY222" i="1"/>
  <c r="X222" i="1" s="1"/>
  <c r="T443" i="5" s="1"/>
  <c r="AB208" i="1"/>
  <c r="CY158" i="1"/>
  <c r="X158" i="1" s="1"/>
  <c r="T308" i="5" s="1"/>
  <c r="CP156" i="1"/>
  <c r="O156" i="1" s="1"/>
  <c r="BZ96" i="1"/>
  <c r="AQ123" i="1"/>
  <c r="CZ62" i="1"/>
  <c r="Y62" i="1" s="1"/>
  <c r="V168" i="5" s="1"/>
  <c r="CY62" i="1"/>
  <c r="X62" i="1" s="1"/>
  <c r="T168" i="5" s="1"/>
  <c r="AB47" i="1"/>
  <c r="CQ47" i="1"/>
  <c r="P47" i="1" s="1"/>
  <c r="S36" i="1"/>
  <c r="V36" i="1"/>
  <c r="AD227" i="1"/>
  <c r="H464" i="5" s="1"/>
  <c r="X464" i="5" s="1"/>
  <c r="CS227" i="1"/>
  <c r="R227" i="1" s="1"/>
  <c r="CZ227" i="1" s="1"/>
  <c r="Y227" i="1" s="1"/>
  <c r="V464" i="5" s="1"/>
  <c r="AB221" i="1"/>
  <c r="CQ221" i="1"/>
  <c r="P221" i="1" s="1"/>
  <c r="CX331" i="3"/>
  <c r="CX333" i="3"/>
  <c r="CX332" i="3"/>
  <c r="AB213" i="1"/>
  <c r="CQ213" i="1"/>
  <c r="P213" i="1" s="1"/>
  <c r="CT205" i="1"/>
  <c r="S205" i="1" s="1"/>
  <c r="AB205" i="1"/>
  <c r="CY204" i="1"/>
  <c r="X204" i="1" s="1"/>
  <c r="T362" i="5" s="1"/>
  <c r="CY202" i="1"/>
  <c r="X202" i="1" s="1"/>
  <c r="T352" i="5" s="1"/>
  <c r="AD193" i="1"/>
  <c r="CS193" i="1"/>
  <c r="R193" i="1" s="1"/>
  <c r="CZ59" i="1"/>
  <c r="Y59" i="1" s="1"/>
  <c r="V150" i="5" s="1"/>
  <c r="CY59" i="1"/>
  <c r="X59" i="1" s="1"/>
  <c r="T150" i="5" s="1"/>
  <c r="BY26" i="1"/>
  <c r="AP65" i="1"/>
  <c r="CZ38" i="1"/>
  <c r="Y38" i="1" s="1"/>
  <c r="V77" i="5" s="1"/>
  <c r="CP38" i="1"/>
  <c r="O38" i="1" s="1"/>
  <c r="K77" i="5" s="1"/>
  <c r="CP28" i="1"/>
  <c r="O28" i="1" s="1"/>
  <c r="AB224" i="1"/>
  <c r="CY263" i="1"/>
  <c r="X263" i="1" s="1"/>
  <c r="T477" i="5" s="1"/>
  <c r="CQ263" i="1"/>
  <c r="P263" i="1" s="1"/>
  <c r="F233" i="1"/>
  <c r="Q226" i="1"/>
  <c r="CP226" i="1" s="1"/>
  <c r="O226" i="1" s="1"/>
  <c r="K463" i="5" s="1"/>
  <c r="Q218" i="1"/>
  <c r="AB216" i="1"/>
  <c r="AB214" i="1"/>
  <c r="CI265" i="1"/>
  <c r="CY262" i="1"/>
  <c r="X262" i="1" s="1"/>
  <c r="U224" i="1"/>
  <c r="V211" i="1"/>
  <c r="AB210" i="1"/>
  <c r="AB202" i="1"/>
  <c r="BZ229" i="1"/>
  <c r="CI229" i="1" s="1"/>
  <c r="CD229" i="1"/>
  <c r="CY42" i="1"/>
  <c r="X42" i="1" s="1"/>
  <c r="T87" i="5" s="1"/>
  <c r="F269" i="1"/>
  <c r="AO260" i="1"/>
  <c r="AB225" i="1"/>
  <c r="CQ225" i="1"/>
  <c r="P225" i="1" s="1"/>
  <c r="CY221" i="1"/>
  <c r="X221" i="1" s="1"/>
  <c r="T435" i="5" s="1"/>
  <c r="AB217" i="1"/>
  <c r="CQ217" i="1"/>
  <c r="P217" i="1" s="1"/>
  <c r="CX314" i="3"/>
  <c r="CX315" i="3"/>
  <c r="CX313" i="3"/>
  <c r="CX317" i="3"/>
  <c r="CX312" i="3"/>
  <c r="CX316" i="3"/>
  <c r="I212" i="1"/>
  <c r="E394" i="5" s="1"/>
  <c r="CQ207" i="1"/>
  <c r="AB207" i="1"/>
  <c r="CS196" i="1"/>
  <c r="AD196" i="1"/>
  <c r="AB100" i="1"/>
  <c r="CQ100" i="1"/>
  <c r="CY216" i="1"/>
  <c r="X216" i="1" s="1"/>
  <c r="T407" i="5" s="1"/>
  <c r="K411" i="5" s="1"/>
  <c r="CY214" i="1"/>
  <c r="X214" i="1" s="1"/>
  <c r="T404" i="5" s="1"/>
  <c r="CQ209" i="1"/>
  <c r="AB209" i="1"/>
  <c r="CZ206" i="1"/>
  <c r="Y206" i="1" s="1"/>
  <c r="V365" i="5" s="1"/>
  <c r="CY206" i="1"/>
  <c r="X206" i="1" s="1"/>
  <c r="T365" i="5" s="1"/>
  <c r="CX294" i="3"/>
  <c r="CX298" i="3"/>
  <c r="CX295" i="3"/>
  <c r="CX293" i="3"/>
  <c r="CX297" i="3"/>
  <c r="CX296" i="3"/>
  <c r="I207" i="1"/>
  <c r="E373" i="5" s="1"/>
  <c r="AB106" i="1"/>
  <c r="CQ106" i="1"/>
  <c r="F285" i="1"/>
  <c r="BA260" i="1"/>
  <c r="CK191" i="1"/>
  <c r="BB229" i="1"/>
  <c r="CZ220" i="1"/>
  <c r="Y220" i="1" s="1"/>
  <c r="V433" i="5" s="1"/>
  <c r="CY220" i="1"/>
  <c r="X220" i="1" s="1"/>
  <c r="T433" i="5" s="1"/>
  <c r="AB219" i="1"/>
  <c r="CQ219" i="1"/>
  <c r="P219" i="1" s="1"/>
  <c r="AD215" i="1"/>
  <c r="H405" i="5" s="1"/>
  <c r="W405" i="5" s="1"/>
  <c r="CS215" i="1"/>
  <c r="R215" i="1" s="1"/>
  <c r="CX258" i="3"/>
  <c r="CX259" i="3"/>
  <c r="I194" i="1"/>
  <c r="E321" i="5" s="1"/>
  <c r="GX193" i="1"/>
  <c r="CD154" i="1"/>
  <c r="CQ158" i="1"/>
  <c r="P158" i="1" s="1"/>
  <c r="CP158" i="1" s="1"/>
  <c r="O158" i="1" s="1"/>
  <c r="K308" i="5" s="1"/>
  <c r="AB158" i="1"/>
  <c r="AB109" i="1"/>
  <c r="CQ109" i="1"/>
  <c r="P109" i="1" s="1"/>
  <c r="CP109" i="1" s="1"/>
  <c r="O109" i="1" s="1"/>
  <c r="K239" i="5" s="1"/>
  <c r="CY98" i="1"/>
  <c r="X98" i="1" s="1"/>
  <c r="T183" i="5" s="1"/>
  <c r="K187" i="5" s="1"/>
  <c r="CQ52" i="1"/>
  <c r="P52" i="1" s="1"/>
  <c r="AB52" i="1"/>
  <c r="CZ47" i="1"/>
  <c r="Y47" i="1" s="1"/>
  <c r="V90" i="5" s="1"/>
  <c r="CY47" i="1"/>
  <c r="X47" i="1" s="1"/>
  <c r="T90" i="5" s="1"/>
  <c r="CZ37" i="1"/>
  <c r="Y37" i="1" s="1"/>
  <c r="V69" i="5" s="1"/>
  <c r="CY37" i="1"/>
  <c r="X37" i="1" s="1"/>
  <c r="CY215" i="1"/>
  <c r="X215" i="1" s="1"/>
  <c r="T405" i="5" s="1"/>
  <c r="AQ265" i="1"/>
  <c r="U226" i="1"/>
  <c r="AB222" i="1"/>
  <c r="U218" i="1"/>
  <c r="GX211" i="1"/>
  <c r="U211" i="1"/>
  <c r="W211" i="1"/>
  <c r="S207" i="1"/>
  <c r="AB262" i="1"/>
  <c r="Q224" i="1"/>
  <c r="CP224" i="1" s="1"/>
  <c r="O224" i="1" s="1"/>
  <c r="K453" i="5" s="1"/>
  <c r="P216" i="1"/>
  <c r="BC265" i="1"/>
  <c r="CZ262" i="1"/>
  <c r="Y262" i="1" s="1"/>
  <c r="CY227" i="1"/>
  <c r="X227" i="1" s="1"/>
  <c r="T464" i="5" s="1"/>
  <c r="W226" i="1"/>
  <c r="S226" i="1"/>
  <c r="AB226" i="1"/>
  <c r="U222" i="1"/>
  <c r="Q222" i="1"/>
  <c r="CP220" i="1"/>
  <c r="O220" i="1" s="1"/>
  <c r="K433" i="5" s="1"/>
  <c r="W218" i="1"/>
  <c r="S218" i="1"/>
  <c r="AB218" i="1"/>
  <c r="U216" i="1"/>
  <c r="CZ215" i="1"/>
  <c r="Y215" i="1" s="1"/>
  <c r="V405" i="5" s="1"/>
  <c r="U214" i="1"/>
  <c r="Q214" i="1"/>
  <c r="CP214" i="1" s="1"/>
  <c r="O214" i="1" s="1"/>
  <c r="K404" i="5" s="1"/>
  <c r="R211" i="1"/>
  <c r="P206" i="1"/>
  <c r="CY119" i="1"/>
  <c r="X119" i="1" s="1"/>
  <c r="T284" i="5" s="1"/>
  <c r="Q36" i="1"/>
  <c r="CX302" i="3"/>
  <c r="CX306" i="3"/>
  <c r="CX310" i="3"/>
  <c r="CX299" i="3"/>
  <c r="CX303" i="3"/>
  <c r="CX307" i="3"/>
  <c r="CX311" i="3"/>
  <c r="CX301" i="3"/>
  <c r="CX305" i="3"/>
  <c r="CX309" i="3"/>
  <c r="CX300" i="3"/>
  <c r="CX262" i="3"/>
  <c r="CX263" i="3"/>
  <c r="CX261" i="3"/>
  <c r="CX264" i="3"/>
  <c r="I196" i="1"/>
  <c r="U330" i="5" s="1"/>
  <c r="AB121" i="1"/>
  <c r="CQ121" i="1"/>
  <c r="CS104" i="1"/>
  <c r="AD104" i="1"/>
  <c r="CR104" i="1" s="1"/>
  <c r="CQ62" i="1"/>
  <c r="P62" i="1" s="1"/>
  <c r="AB62" i="1"/>
  <c r="CZ53" i="1"/>
  <c r="Y53" i="1" s="1"/>
  <c r="V118" i="5" s="1"/>
  <c r="K123" i="5" s="1"/>
  <c r="CY53" i="1"/>
  <c r="X53" i="1" s="1"/>
  <c r="CX94" i="3"/>
  <c r="CX95" i="3"/>
  <c r="CX93" i="3"/>
  <c r="CZ45" i="1"/>
  <c r="Y45" i="1" s="1"/>
  <c r="CY45" i="1"/>
  <c r="X45" i="1" s="1"/>
  <c r="CS41" i="1"/>
  <c r="R41" i="1" s="1"/>
  <c r="AD41" i="1"/>
  <c r="AB41" i="1" s="1"/>
  <c r="GM39" i="1"/>
  <c r="CX266" i="3"/>
  <c r="CX270" i="3"/>
  <c r="CX274" i="3"/>
  <c r="CX267" i="3"/>
  <c r="CX271" i="3"/>
  <c r="CX275" i="3"/>
  <c r="CX265" i="3"/>
  <c r="CX269" i="3"/>
  <c r="CX273" i="3"/>
  <c r="I199" i="1"/>
  <c r="CX268" i="3"/>
  <c r="I198" i="1"/>
  <c r="R198" i="1" s="1"/>
  <c r="CL154" i="1"/>
  <c r="BC160" i="1"/>
  <c r="CX182" i="3"/>
  <c r="CX186" i="3"/>
  <c r="CX179" i="3"/>
  <c r="CX183" i="3"/>
  <c r="CX187" i="3"/>
  <c r="CX181" i="3"/>
  <c r="CX185" i="3"/>
  <c r="I106" i="1"/>
  <c r="E228" i="5" s="1"/>
  <c r="CX184" i="3"/>
  <c r="CX158" i="3"/>
  <c r="CX162" i="3"/>
  <c r="CX166" i="3"/>
  <c r="CX159" i="3"/>
  <c r="CX163" i="3"/>
  <c r="CX167" i="3"/>
  <c r="CX161" i="3"/>
  <c r="CX165" i="3"/>
  <c r="I100" i="1"/>
  <c r="E199" i="5" s="1"/>
  <c r="P99" i="1"/>
  <c r="K195" i="5" s="1"/>
  <c r="I101" i="1"/>
  <c r="CS98" i="1"/>
  <c r="R98" i="1" s="1"/>
  <c r="AD98" i="1"/>
  <c r="CX138" i="3"/>
  <c r="CX142" i="3"/>
  <c r="CX139" i="3"/>
  <c r="CX137" i="3"/>
  <c r="CX141" i="3"/>
  <c r="I63" i="1"/>
  <c r="E175" i="5" s="1"/>
  <c r="CX140" i="3"/>
  <c r="AB55" i="1"/>
  <c r="CQ55" i="1"/>
  <c r="P55" i="1" s="1"/>
  <c r="CP55" i="1" s="1"/>
  <c r="O55" i="1" s="1"/>
  <c r="K134" i="5" s="1"/>
  <c r="CR50" i="1"/>
  <c r="Q50" i="1" s="1"/>
  <c r="AB50" i="1"/>
  <c r="AB42" i="1"/>
  <c r="CQ42" i="1"/>
  <c r="P42" i="1" s="1"/>
  <c r="CP42" i="1" s="1"/>
  <c r="O42" i="1" s="1"/>
  <c r="K87" i="5" s="1"/>
  <c r="CZ35" i="1"/>
  <c r="Y35" i="1" s="1"/>
  <c r="V66" i="5" s="1"/>
  <c r="CZ33" i="1"/>
  <c r="Y33" i="1" s="1"/>
  <c r="AB30" i="1"/>
  <c r="CQ30" i="1"/>
  <c r="P30" i="1" s="1"/>
  <c r="W193" i="1"/>
  <c r="BB160" i="1"/>
  <c r="AT160" i="1"/>
  <c r="Q100" i="1"/>
  <c r="P211" i="1"/>
  <c r="I209" i="1"/>
  <c r="Q209" i="1" s="1"/>
  <c r="T208" i="1"/>
  <c r="CP205" i="1"/>
  <c r="O205" i="1" s="1"/>
  <c r="K363" i="5" s="1"/>
  <c r="GX204" i="1"/>
  <c r="CQ203" i="1"/>
  <c r="P203" i="1" s="1"/>
  <c r="S198" i="1"/>
  <c r="GX195" i="1"/>
  <c r="W195" i="1"/>
  <c r="S195" i="1"/>
  <c r="K324" i="5" s="1"/>
  <c r="T193" i="1"/>
  <c r="GX158" i="1"/>
  <c r="CQ157" i="1"/>
  <c r="GX119" i="1"/>
  <c r="T119" i="1"/>
  <c r="CZ118" i="1"/>
  <c r="Y118" i="1" s="1"/>
  <c r="CQ117" i="1"/>
  <c r="P117" i="1" s="1"/>
  <c r="CQ113" i="1"/>
  <c r="P113" i="1" s="1"/>
  <c r="CP113" i="1" s="1"/>
  <c r="O113" i="1" s="1"/>
  <c r="K258" i="5" s="1"/>
  <c r="CZ112" i="1"/>
  <c r="Y112" i="1" s="1"/>
  <c r="CQ110" i="1"/>
  <c r="P110" i="1" s="1"/>
  <c r="CD123" i="1"/>
  <c r="AB63" i="1"/>
  <c r="AD54" i="1"/>
  <c r="U50" i="1"/>
  <c r="CZ49" i="1"/>
  <c r="Y49" i="1" s="1"/>
  <c r="V99" i="5" s="1"/>
  <c r="AB46" i="1"/>
  <c r="AB43" i="1"/>
  <c r="AB37" i="1"/>
  <c r="W36" i="1"/>
  <c r="CX308" i="3"/>
  <c r="CX276" i="3"/>
  <c r="CX164" i="3"/>
  <c r="CX238" i="3"/>
  <c r="CX242" i="3"/>
  <c r="CX246" i="3"/>
  <c r="CX250" i="3"/>
  <c r="CX239" i="3"/>
  <c r="CX243" i="3"/>
  <c r="CX247" i="3"/>
  <c r="CX241" i="3"/>
  <c r="CX245" i="3"/>
  <c r="CX249" i="3"/>
  <c r="I121" i="1"/>
  <c r="S121" i="1" s="1"/>
  <c r="CX248" i="3"/>
  <c r="CY57" i="1"/>
  <c r="X57" i="1" s="1"/>
  <c r="T141" i="5" s="1"/>
  <c r="CZ46" i="1"/>
  <c r="Y46" i="1" s="1"/>
  <c r="CY46" i="1"/>
  <c r="X46" i="1" s="1"/>
  <c r="CQ29" i="1"/>
  <c r="P29" i="1" s="1"/>
  <c r="AB29" i="1"/>
  <c r="CX370" i="3"/>
  <c r="CX374" i="3"/>
  <c r="CX378" i="3"/>
  <c r="CX371" i="3"/>
  <c r="CX375" i="3"/>
  <c r="CX379" i="3"/>
  <c r="CX369" i="3"/>
  <c r="CX373" i="3"/>
  <c r="CX377" i="3"/>
  <c r="CX376" i="3"/>
  <c r="CX380" i="3"/>
  <c r="CX362" i="3"/>
  <c r="CX366" i="3"/>
  <c r="CX363" i="3"/>
  <c r="CX367" i="3"/>
  <c r="CX361" i="3"/>
  <c r="CX365" i="3"/>
  <c r="CX360" i="3"/>
  <c r="CX364" i="3"/>
  <c r="CX354" i="3"/>
  <c r="CX358" i="3"/>
  <c r="CX351" i="3"/>
  <c r="CX355" i="3"/>
  <c r="CX359" i="3"/>
  <c r="CX353" i="3"/>
  <c r="CX357" i="3"/>
  <c r="CX342" i="3"/>
  <c r="CX346" i="3"/>
  <c r="CX350" i="3"/>
  <c r="CX343" i="3"/>
  <c r="CX347" i="3"/>
  <c r="CX345" i="3"/>
  <c r="CX349" i="3"/>
  <c r="CX344" i="3"/>
  <c r="CX348" i="3"/>
  <c r="CX334" i="3"/>
  <c r="CX338" i="3"/>
  <c r="CX335" i="3"/>
  <c r="CX339" i="3"/>
  <c r="CX337" i="3"/>
  <c r="CX341" i="3"/>
  <c r="CX318" i="3"/>
  <c r="CX322" i="3"/>
  <c r="CX326" i="3"/>
  <c r="CX330" i="3"/>
  <c r="CX319" i="3"/>
  <c r="CX323" i="3"/>
  <c r="CX327" i="3"/>
  <c r="CX321" i="3"/>
  <c r="CX325" i="3"/>
  <c r="CX329" i="3"/>
  <c r="CX328" i="3"/>
  <c r="CS115" i="1"/>
  <c r="AD115" i="1"/>
  <c r="CR115" i="1" s="1"/>
  <c r="CS108" i="1"/>
  <c r="AD108" i="1"/>
  <c r="CR108" i="1" s="1"/>
  <c r="CY102" i="1"/>
  <c r="X102" i="1" s="1"/>
  <c r="T202" i="5" s="1"/>
  <c r="K206" i="5" s="1"/>
  <c r="CK26" i="1"/>
  <c r="BB65" i="1"/>
  <c r="CS58" i="1"/>
  <c r="R58" i="1" s="1"/>
  <c r="K146" i="5" s="1"/>
  <c r="AD58" i="1"/>
  <c r="AB58" i="1" s="1"/>
  <c r="CY48" i="1"/>
  <c r="X48" i="1" s="1"/>
  <c r="T97" i="5" s="1"/>
  <c r="CY40" i="1"/>
  <c r="X40" i="1" s="1"/>
  <c r="CQ36" i="1"/>
  <c r="P36" i="1" s="1"/>
  <c r="AB36" i="1"/>
  <c r="CY29" i="1"/>
  <c r="X29" i="1" s="1"/>
  <c r="T46" i="5" s="1"/>
  <c r="T211" i="1"/>
  <c r="S208" i="1"/>
  <c r="K376" i="5" s="1"/>
  <c r="R199" i="1"/>
  <c r="S193" i="1"/>
  <c r="K317" i="5" s="1"/>
  <c r="T63" i="1"/>
  <c r="GM44" i="1"/>
  <c r="CG265" i="1"/>
  <c r="BC229" i="1"/>
  <c r="I210" i="1"/>
  <c r="T207" i="1"/>
  <c r="T206" i="1"/>
  <c r="GX202" i="1"/>
  <c r="CQ201" i="1"/>
  <c r="P201" i="1" s="1"/>
  <c r="Q200" i="1"/>
  <c r="I200" i="1"/>
  <c r="AB199" i="1"/>
  <c r="W197" i="1"/>
  <c r="S197" i="1"/>
  <c r="K333" i="5" s="1"/>
  <c r="CR195" i="1"/>
  <c r="Q195" i="1" s="1"/>
  <c r="T195" i="1"/>
  <c r="R194" i="1"/>
  <c r="P193" i="1"/>
  <c r="F164" i="1"/>
  <c r="I120" i="1"/>
  <c r="U291" i="5" s="1"/>
  <c r="V119" i="1"/>
  <c r="Q119" i="1"/>
  <c r="K286" i="5" s="1"/>
  <c r="AB118" i="1"/>
  <c r="AB112" i="1"/>
  <c r="GX111" i="1"/>
  <c r="W111" i="1"/>
  <c r="R111" i="1"/>
  <c r="CY111" i="1" s="1"/>
  <c r="X111" i="1" s="1"/>
  <c r="T249" i="5" s="1"/>
  <c r="P111" i="1"/>
  <c r="AB105" i="1"/>
  <c r="AB101" i="1"/>
  <c r="CP57" i="1"/>
  <c r="O57" i="1" s="1"/>
  <c r="K141" i="5" s="1"/>
  <c r="CP56" i="1"/>
  <c r="O56" i="1" s="1"/>
  <c r="AB56" i="1"/>
  <c r="AB53" i="1"/>
  <c r="W52" i="1"/>
  <c r="R52" i="1"/>
  <c r="V52" i="1"/>
  <c r="V50" i="1"/>
  <c r="AB45" i="1"/>
  <c r="BZ65" i="1"/>
  <c r="AB28" i="1"/>
  <c r="CX368" i="3"/>
  <c r="CX336" i="3"/>
  <c r="CX304" i="3"/>
  <c r="CX272" i="3"/>
  <c r="CX240" i="3"/>
  <c r="CX160" i="3"/>
  <c r="CX254" i="3"/>
  <c r="CX251" i="3"/>
  <c r="CX255" i="3"/>
  <c r="CX253" i="3"/>
  <c r="CX257" i="3"/>
  <c r="CX226" i="3"/>
  <c r="CX230" i="3"/>
  <c r="CX227" i="3"/>
  <c r="CX231" i="3"/>
  <c r="CX225" i="3"/>
  <c r="CX229" i="3"/>
  <c r="I115" i="1"/>
  <c r="CX190" i="3"/>
  <c r="CX194" i="3"/>
  <c r="CX191" i="3"/>
  <c r="CX195" i="3"/>
  <c r="CX189" i="3"/>
  <c r="CX193" i="3"/>
  <c r="CX197" i="3"/>
  <c r="I108" i="1"/>
  <c r="CX174" i="3"/>
  <c r="CX178" i="3"/>
  <c r="CX171" i="3"/>
  <c r="CX175" i="3"/>
  <c r="CX173" i="3"/>
  <c r="CX177" i="3"/>
  <c r="I104" i="1"/>
  <c r="CX126" i="3"/>
  <c r="CX130" i="3"/>
  <c r="CX134" i="3"/>
  <c r="CX127" i="3"/>
  <c r="CX131" i="3"/>
  <c r="CX135" i="3"/>
  <c r="CX125" i="3"/>
  <c r="CX129" i="3"/>
  <c r="CX133" i="3"/>
  <c r="CZ28" i="1"/>
  <c r="Y28" i="1" s="1"/>
  <c r="V41" i="5" s="1"/>
  <c r="CY28" i="1"/>
  <c r="X28" i="1" s="1"/>
  <c r="T41" i="5" s="1"/>
  <c r="W120" i="1"/>
  <c r="S120" i="1"/>
  <c r="P119" i="1"/>
  <c r="K287" i="5" s="1"/>
  <c r="CZ109" i="1"/>
  <c r="Y109" i="1" s="1"/>
  <c r="V239" i="5" s="1"/>
  <c r="V106" i="1"/>
  <c r="W99" i="1"/>
  <c r="AB98" i="1"/>
  <c r="GX62" i="1"/>
  <c r="U62" i="1"/>
  <c r="GX52" i="1"/>
  <c r="U52" i="1"/>
  <c r="T50" i="1"/>
  <c r="GX36" i="1"/>
  <c r="U36" i="1"/>
  <c r="CD65" i="1"/>
  <c r="CX252" i="3"/>
  <c r="CX188" i="3"/>
  <c r="CX172" i="3"/>
  <c r="CX286" i="3"/>
  <c r="CX290" i="3"/>
  <c r="CX283" i="3"/>
  <c r="CX287" i="3"/>
  <c r="CX291" i="3"/>
  <c r="CX285" i="3"/>
  <c r="CX289" i="3"/>
  <c r="CX278" i="3"/>
  <c r="CX282" i="3"/>
  <c r="CX279" i="3"/>
  <c r="CX277" i="3"/>
  <c r="CX281" i="3"/>
  <c r="AO123" i="1"/>
  <c r="CG123" i="1"/>
  <c r="CX235" i="3"/>
  <c r="CX237" i="3"/>
  <c r="CZ31" i="1"/>
  <c r="Y31" i="1" s="1"/>
  <c r="V56" i="5" s="1"/>
  <c r="I157" i="1"/>
  <c r="Q157" i="1" s="1"/>
  <c r="AD160" i="1" s="1"/>
  <c r="V121" i="1"/>
  <c r="R121" i="1"/>
  <c r="I116" i="1"/>
  <c r="E268" i="5" s="1"/>
  <c r="CQ115" i="1"/>
  <c r="W114" i="1"/>
  <c r="S114" i="1"/>
  <c r="K261" i="5" s="1"/>
  <c r="U111" i="1"/>
  <c r="Q111" i="1"/>
  <c r="CY109" i="1"/>
  <c r="X109" i="1" s="1"/>
  <c r="T239" i="5" s="1"/>
  <c r="CQ108" i="1"/>
  <c r="W107" i="1"/>
  <c r="S107" i="1"/>
  <c r="K231" i="5" s="1"/>
  <c r="CQ104" i="1"/>
  <c r="W103" i="1"/>
  <c r="S103" i="1"/>
  <c r="K211" i="5" s="1"/>
  <c r="AB102" i="1"/>
  <c r="R100" i="1"/>
  <c r="BY123" i="1"/>
  <c r="CQ98" i="1"/>
  <c r="P98" i="1" s="1"/>
  <c r="K186" i="5" s="1"/>
  <c r="BX96" i="1"/>
  <c r="T62" i="1"/>
  <c r="T61" i="1"/>
  <c r="W61" i="1"/>
  <c r="S61" i="1"/>
  <c r="K161" i="5" s="1"/>
  <c r="AB57" i="1"/>
  <c r="T52" i="1"/>
  <c r="T51" i="1"/>
  <c r="W51" i="1"/>
  <c r="S51" i="1"/>
  <c r="P50" i="1"/>
  <c r="CQ49" i="1"/>
  <c r="P49" i="1" s="1"/>
  <c r="GX46" i="1"/>
  <c r="U46" i="1"/>
  <c r="AB40" i="1"/>
  <c r="GX38" i="1"/>
  <c r="U38" i="1"/>
  <c r="T36" i="1"/>
  <c r="AB35" i="1"/>
  <c r="AB33" i="1"/>
  <c r="CX280" i="3"/>
  <c r="CX136" i="3"/>
  <c r="CX198" i="3"/>
  <c r="CX202" i="3"/>
  <c r="CX206" i="3"/>
  <c r="CX199" i="3"/>
  <c r="CX203" i="3"/>
  <c r="CX207" i="3"/>
  <c r="CX146" i="3"/>
  <c r="CX150" i="3"/>
  <c r="CX154" i="3"/>
  <c r="CX143" i="3"/>
  <c r="CX147" i="3"/>
  <c r="CX151" i="3"/>
  <c r="CX155" i="3"/>
  <c r="CX122" i="3"/>
  <c r="CX123" i="3"/>
  <c r="CX118" i="3"/>
  <c r="CX119" i="3"/>
  <c r="CX114" i="3"/>
  <c r="CX115" i="3"/>
  <c r="CX102" i="3"/>
  <c r="CX106" i="3"/>
  <c r="CX110" i="3"/>
  <c r="CX99" i="3"/>
  <c r="CX103" i="3"/>
  <c r="CX107" i="3"/>
  <c r="CX111" i="3"/>
  <c r="CX42" i="3"/>
  <c r="CX46" i="3"/>
  <c r="CX50" i="3"/>
  <c r="CX39" i="3"/>
  <c r="CX43" i="3"/>
  <c r="CX47" i="3"/>
  <c r="CX51" i="3"/>
  <c r="CX18" i="3"/>
  <c r="CX22" i="3"/>
  <c r="CX19" i="3"/>
  <c r="CX23" i="3"/>
  <c r="AD32" i="1"/>
  <c r="CR32" i="1" s="1"/>
  <c r="Q32" i="1" s="1"/>
  <c r="CP32" i="1" s="1"/>
  <c r="O32" i="1" s="1"/>
  <c r="P31" i="1"/>
  <c r="CX86" i="3"/>
  <c r="CX90" i="3"/>
  <c r="CX83" i="3"/>
  <c r="CX87" i="3"/>
  <c r="CX91" i="3"/>
  <c r="CX62" i="3"/>
  <c r="CX66" i="3"/>
  <c r="CX70" i="3"/>
  <c r="CX74" i="3"/>
  <c r="CX78" i="3"/>
  <c r="CX82" i="3"/>
  <c r="CX63" i="3"/>
  <c r="CX67" i="3"/>
  <c r="CX71" i="3"/>
  <c r="CX75" i="3"/>
  <c r="CX79" i="3"/>
  <c r="CX26" i="3"/>
  <c r="CX30" i="3"/>
  <c r="CX27" i="3"/>
  <c r="CX31" i="3"/>
  <c r="CX233" i="3"/>
  <c r="CX205" i="3"/>
  <c r="CX201" i="3"/>
  <c r="CX169" i="3"/>
  <c r="CX157" i="3"/>
  <c r="CX153" i="3"/>
  <c r="CX149" i="3"/>
  <c r="CX145" i="3"/>
  <c r="CX121" i="3"/>
  <c r="CX117" i="3"/>
  <c r="CX113" i="3"/>
  <c r="CX109" i="3"/>
  <c r="CX105" i="3"/>
  <c r="CX101" i="3"/>
  <c r="CX97" i="3"/>
  <c r="CX89" i="3"/>
  <c r="CX85" i="3"/>
  <c r="CX81" i="3"/>
  <c r="CX77" i="3"/>
  <c r="CX73" i="3"/>
  <c r="CX69" i="3"/>
  <c r="CX65" i="3"/>
  <c r="CX49" i="3"/>
  <c r="CX45" i="3"/>
  <c r="CX41" i="3"/>
  <c r="CX7" i="3"/>
  <c r="CX3" i="3"/>
  <c r="CZ50" i="1" l="1"/>
  <c r="Y50" i="1" s="1"/>
  <c r="V107" i="5" s="1"/>
  <c r="CY50" i="1"/>
  <c r="X50" i="1" s="1"/>
  <c r="T107" i="5" s="1"/>
  <c r="AB220" i="1"/>
  <c r="H460" i="5"/>
  <c r="H433" i="5"/>
  <c r="X433" i="5" s="1"/>
  <c r="GX50" i="1"/>
  <c r="W50" i="1"/>
  <c r="K44" i="5"/>
  <c r="CP31" i="1"/>
  <c r="O31" i="1" s="1"/>
  <c r="K56" i="5" s="1"/>
  <c r="CP50" i="1"/>
  <c r="O50" i="1" s="1"/>
  <c r="K107" i="5" s="1"/>
  <c r="V100" i="1"/>
  <c r="AB108" i="1"/>
  <c r="Q116" i="1"/>
  <c r="K43" i="5"/>
  <c r="V63" i="1"/>
  <c r="CP102" i="1"/>
  <c r="O102" i="1" s="1"/>
  <c r="V194" i="1"/>
  <c r="S100" i="1"/>
  <c r="V198" i="1"/>
  <c r="W212" i="1"/>
  <c r="CZ102" i="1"/>
  <c r="Y102" i="1" s="1"/>
  <c r="V202" i="5" s="1"/>
  <c r="K207" i="5" s="1"/>
  <c r="CP29" i="1"/>
  <c r="O29" i="1" s="1"/>
  <c r="K46" i="5" s="1"/>
  <c r="W198" i="1"/>
  <c r="GX212" i="1"/>
  <c r="CP222" i="1"/>
  <c r="O222" i="1" s="1"/>
  <c r="K443" i="5" s="1"/>
  <c r="CP262" i="1"/>
  <c r="O262" i="1" s="1"/>
  <c r="P194" i="1"/>
  <c r="AD265" i="1"/>
  <c r="U194" i="1"/>
  <c r="CZ216" i="1"/>
  <c r="Y216" i="1" s="1"/>
  <c r="V407" i="5" s="1"/>
  <c r="K412" i="5" s="1"/>
  <c r="CZ221" i="1"/>
  <c r="Y221" i="1" s="1"/>
  <c r="V435" i="5" s="1"/>
  <c r="K441" i="5" s="1"/>
  <c r="U207" i="1"/>
  <c r="CP218" i="1"/>
  <c r="O218" i="1" s="1"/>
  <c r="K423" i="5" s="1"/>
  <c r="CP202" i="1"/>
  <c r="O202" i="1" s="1"/>
  <c r="K352" i="5" s="1"/>
  <c r="CR208" i="1"/>
  <c r="Q208" i="1" s="1"/>
  <c r="K377" i="5" s="1"/>
  <c r="CZ30" i="1"/>
  <c r="Y30" i="1" s="1"/>
  <c r="V48" i="5" s="1"/>
  <c r="CZ201" i="1"/>
  <c r="Y201" i="1" s="1"/>
  <c r="V344" i="5" s="1"/>
  <c r="CP204" i="1"/>
  <c r="O204" i="1" s="1"/>
  <c r="K362" i="5" s="1"/>
  <c r="CZ213" i="1"/>
  <c r="Y213" i="1" s="1"/>
  <c r="V396" i="5" s="1"/>
  <c r="CZ217" i="1"/>
  <c r="Y217" i="1" s="1"/>
  <c r="V415" i="5" s="1"/>
  <c r="CY219" i="1"/>
  <c r="X219" i="1" s="1"/>
  <c r="T425" i="5" s="1"/>
  <c r="AB113" i="1"/>
  <c r="CP34" i="1"/>
  <c r="O34" i="1" s="1"/>
  <c r="H139" i="5"/>
  <c r="Q43" i="1"/>
  <c r="H94" i="5"/>
  <c r="CP40" i="1"/>
  <c r="O40" i="1" s="1"/>
  <c r="GN40" i="1" s="1"/>
  <c r="H147" i="5"/>
  <c r="AB157" i="1"/>
  <c r="H360" i="5"/>
  <c r="H401" i="5"/>
  <c r="L116" i="5"/>
  <c r="L117" i="5"/>
  <c r="Q117" i="5" s="1"/>
  <c r="T209" i="1"/>
  <c r="W116" i="1"/>
  <c r="Q121" i="1"/>
  <c r="E292" i="5"/>
  <c r="T66" i="5"/>
  <c r="CP107" i="1"/>
  <c r="O107" i="1" s="1"/>
  <c r="W209" i="1"/>
  <c r="K75" i="5"/>
  <c r="P100" i="1"/>
  <c r="K440" i="5"/>
  <c r="P116" i="1"/>
  <c r="K350" i="5"/>
  <c r="L57" i="5"/>
  <c r="Q57" i="5" s="1"/>
  <c r="L55" i="5"/>
  <c r="E88" i="5"/>
  <c r="H88" i="5"/>
  <c r="W88" i="5" s="1"/>
  <c r="H104" i="5"/>
  <c r="J209" i="5"/>
  <c r="P209" i="5" s="1"/>
  <c r="H268" i="5"/>
  <c r="W268" i="5" s="1"/>
  <c r="H340" i="5"/>
  <c r="W340" i="5" s="1"/>
  <c r="CP35" i="1"/>
  <c r="O35" i="1" s="1"/>
  <c r="H84" i="5"/>
  <c r="H43" i="5"/>
  <c r="U292" i="5"/>
  <c r="H289" i="5" s="1"/>
  <c r="CR203" i="1"/>
  <c r="Q203" i="1" s="1"/>
  <c r="K356" i="5" s="1"/>
  <c r="H356" i="5"/>
  <c r="W414" i="5"/>
  <c r="G414" i="5"/>
  <c r="O414" i="5" s="1"/>
  <c r="R408" i="5"/>
  <c r="H328" i="5"/>
  <c r="H291" i="5"/>
  <c r="W291" i="5" s="1"/>
  <c r="R416" i="5"/>
  <c r="L176" i="5"/>
  <c r="Q176" i="5" s="1"/>
  <c r="L174" i="5"/>
  <c r="W108" i="1"/>
  <c r="E238" i="5"/>
  <c r="W115" i="1"/>
  <c r="E267" i="5"/>
  <c r="CY52" i="1"/>
  <c r="X52" i="1" s="1"/>
  <c r="T110" i="5" s="1"/>
  <c r="K114" i="5" s="1"/>
  <c r="K113" i="5"/>
  <c r="R200" i="1"/>
  <c r="E342" i="5"/>
  <c r="E384" i="5"/>
  <c r="H384" i="5"/>
  <c r="W384" i="5" s="1"/>
  <c r="V101" i="1"/>
  <c r="E200" i="5"/>
  <c r="H200" i="5"/>
  <c r="W200" i="5" s="1"/>
  <c r="U199" i="1"/>
  <c r="E341" i="5"/>
  <c r="GN45" i="1"/>
  <c r="CP62" i="1"/>
  <c r="O62" i="1" s="1"/>
  <c r="K171" i="5"/>
  <c r="W194" i="1"/>
  <c r="K94" i="5"/>
  <c r="P209" i="1"/>
  <c r="CP225" i="1"/>
  <c r="O225" i="1" s="1"/>
  <c r="K459" i="5"/>
  <c r="S194" i="1"/>
  <c r="CP221" i="1"/>
  <c r="O221" i="1" s="1"/>
  <c r="K439" i="5"/>
  <c r="J444" i="5" s="1"/>
  <c r="P444" i="5" s="1"/>
  <c r="CG160" i="1"/>
  <c r="H175" i="5"/>
  <c r="W175" i="5" s="1"/>
  <c r="G142" i="5"/>
  <c r="O142" i="5" s="1"/>
  <c r="R137" i="5"/>
  <c r="W142" i="5"/>
  <c r="H105" i="5"/>
  <c r="R192" i="5"/>
  <c r="AB103" i="1"/>
  <c r="H212" i="5"/>
  <c r="CR103" i="1"/>
  <c r="Q103" i="1" s="1"/>
  <c r="K212" i="5" s="1"/>
  <c r="H341" i="5"/>
  <c r="W341" i="5" s="1"/>
  <c r="H85" i="5"/>
  <c r="H44" i="5"/>
  <c r="V111" i="1"/>
  <c r="E249" i="5"/>
  <c r="H330" i="5"/>
  <c r="W330" i="5" s="1"/>
  <c r="R387" i="5"/>
  <c r="U341" i="5"/>
  <c r="AB195" i="1"/>
  <c r="H325" i="5"/>
  <c r="S340" i="5"/>
  <c r="H421" i="5"/>
  <c r="L452" i="5"/>
  <c r="L454" i="5"/>
  <c r="Q454" i="5" s="1"/>
  <c r="R43" i="1"/>
  <c r="R231" i="5"/>
  <c r="H292" i="5"/>
  <c r="W292" i="5" s="1"/>
  <c r="H342" i="5"/>
  <c r="W342" i="5" s="1"/>
  <c r="K473" i="5"/>
  <c r="J476" i="5" s="1"/>
  <c r="P476" i="5" s="1"/>
  <c r="J481" i="5" s="1"/>
  <c r="AF265" i="1"/>
  <c r="H247" i="5"/>
  <c r="K103" i="5"/>
  <c r="V104" i="1"/>
  <c r="E218" i="5"/>
  <c r="H218" i="5"/>
  <c r="X218" i="5" s="1"/>
  <c r="W104" i="1"/>
  <c r="CP110" i="1"/>
  <c r="O110" i="1" s="1"/>
  <c r="K245" i="5"/>
  <c r="GX209" i="1"/>
  <c r="E383" i="5"/>
  <c r="Q104" i="1"/>
  <c r="T210" i="1"/>
  <c r="L393" i="5"/>
  <c r="L395" i="5"/>
  <c r="Q395" i="5" s="1"/>
  <c r="W167" i="5"/>
  <c r="R161" i="5"/>
  <c r="G167" i="5"/>
  <c r="O167" i="5" s="1"/>
  <c r="AO26" i="1"/>
  <c r="F69" i="1"/>
  <c r="CR52" i="1"/>
  <c r="Q52" i="1" s="1"/>
  <c r="K112" i="5" s="1"/>
  <c r="H112" i="5"/>
  <c r="R100" i="5"/>
  <c r="R80" i="5"/>
  <c r="S199" i="5"/>
  <c r="S342" i="5"/>
  <c r="G479" i="5"/>
  <c r="O479" i="5" s="1"/>
  <c r="W479" i="5"/>
  <c r="R271" i="5"/>
  <c r="G276" i="5"/>
  <c r="O276" i="5" s="1"/>
  <c r="W276" i="5"/>
  <c r="J414" i="5"/>
  <c r="P414" i="5" s="1"/>
  <c r="S341" i="5"/>
  <c r="CP112" i="1"/>
  <c r="O112" i="1" s="1"/>
  <c r="K254" i="5"/>
  <c r="S330" i="5"/>
  <c r="U340" i="5"/>
  <c r="H199" i="5"/>
  <c r="W199" i="5" s="1"/>
  <c r="R317" i="5"/>
  <c r="R397" i="5"/>
  <c r="H383" i="5"/>
  <c r="W383" i="5" s="1"/>
  <c r="H388" i="5"/>
  <c r="CR211" i="1"/>
  <c r="Q211" i="1" s="1"/>
  <c r="K388" i="5" s="1"/>
  <c r="K138" i="5"/>
  <c r="R301" i="5"/>
  <c r="AT260" i="1"/>
  <c r="F283" i="1"/>
  <c r="H249" i="5"/>
  <c r="X249" i="5" s="1"/>
  <c r="S218" i="5"/>
  <c r="AB194" i="1"/>
  <c r="CR194" i="1"/>
  <c r="T111" i="1"/>
  <c r="U116" i="1"/>
  <c r="U200" i="1"/>
  <c r="V251" i="5"/>
  <c r="P200" i="1"/>
  <c r="CP211" i="1"/>
  <c r="O211" i="1" s="1"/>
  <c r="K390" i="5"/>
  <c r="S200" i="1"/>
  <c r="L413" i="5"/>
  <c r="L414" i="5"/>
  <c r="Q414" i="5" s="1"/>
  <c r="V200" i="1"/>
  <c r="CP219" i="1"/>
  <c r="O219" i="1" s="1"/>
  <c r="K429" i="5"/>
  <c r="GN48" i="1"/>
  <c r="AK265" i="1"/>
  <c r="T472" i="5"/>
  <c r="K401" i="5"/>
  <c r="K431" i="5"/>
  <c r="BZ154" i="1"/>
  <c r="R184" i="5"/>
  <c r="P43" i="1"/>
  <c r="G125" i="5"/>
  <c r="O125" i="5" s="1"/>
  <c r="W125" i="5"/>
  <c r="R119" i="5"/>
  <c r="R70" i="5"/>
  <c r="V43" i="1"/>
  <c r="G117" i="5"/>
  <c r="O117" i="5" s="1"/>
  <c r="W117" i="5"/>
  <c r="R111" i="5"/>
  <c r="S43" i="1"/>
  <c r="R144" i="5"/>
  <c r="CY105" i="1"/>
  <c r="X105" i="1" s="1"/>
  <c r="T220" i="5" s="1"/>
  <c r="K223" i="5"/>
  <c r="CP118" i="1"/>
  <c r="O118" i="1" s="1"/>
  <c r="K279" i="5"/>
  <c r="T43" i="1"/>
  <c r="AG65" i="1" s="1"/>
  <c r="U199" i="5"/>
  <c r="H197" i="5" s="1"/>
  <c r="R49" i="5"/>
  <c r="H228" i="5"/>
  <c r="X228" i="5" s="1"/>
  <c r="U342" i="5"/>
  <c r="H404" i="5"/>
  <c r="W404" i="5" s="1"/>
  <c r="CR217" i="1"/>
  <c r="Q217" i="1" s="1"/>
  <c r="K417" i="5" s="1"/>
  <c r="H417" i="5"/>
  <c r="G424" i="5" s="1"/>
  <c r="O424" i="5" s="1"/>
  <c r="H450" i="5"/>
  <c r="R221" i="5"/>
  <c r="H402" i="5"/>
  <c r="W406" i="5" s="1"/>
  <c r="CY34" i="1"/>
  <c r="X34" i="1" s="1"/>
  <c r="S267" i="5"/>
  <c r="H352" i="5"/>
  <c r="W352" i="5" s="1"/>
  <c r="R252" i="5"/>
  <c r="H350" i="5"/>
  <c r="G444" i="5"/>
  <c r="O444" i="5" s="1"/>
  <c r="X444" i="5"/>
  <c r="R436" i="5"/>
  <c r="H334" i="5"/>
  <c r="AB197" i="1"/>
  <c r="CR197" i="1"/>
  <c r="Q197" i="1" s="1"/>
  <c r="K334" i="5" s="1"/>
  <c r="W59" i="1"/>
  <c r="U218" i="5"/>
  <c r="CZ110" i="1"/>
  <c r="Y110" i="1" s="1"/>
  <c r="V241" i="5" s="1"/>
  <c r="GX224" i="1"/>
  <c r="S157" i="1"/>
  <c r="E307" i="5"/>
  <c r="CP201" i="1"/>
  <c r="O201" i="1" s="1"/>
  <c r="K348" i="5"/>
  <c r="T200" i="1"/>
  <c r="CP30" i="1"/>
  <c r="O30" i="1" s="1"/>
  <c r="K52" i="5"/>
  <c r="CP206" i="1"/>
  <c r="O206" i="1" s="1"/>
  <c r="K369" i="5"/>
  <c r="W207" i="1"/>
  <c r="CP52" i="1"/>
  <c r="O52" i="1" s="1"/>
  <c r="S210" i="1"/>
  <c r="CP213" i="1"/>
  <c r="O213" i="1" s="1"/>
  <c r="K400" i="5"/>
  <c r="CP223" i="1"/>
  <c r="O223" i="1" s="1"/>
  <c r="K449" i="5"/>
  <c r="K402" i="5"/>
  <c r="K430" i="5"/>
  <c r="G283" i="5"/>
  <c r="O283" i="5" s="1"/>
  <c r="W283" i="5"/>
  <c r="R278" i="5"/>
  <c r="H63" i="5"/>
  <c r="H74" i="5"/>
  <c r="G78" i="5" s="1"/>
  <c r="O78" i="5" s="1"/>
  <c r="H154" i="5"/>
  <c r="CR60" i="1"/>
  <c r="Q60" i="1" s="1"/>
  <c r="K154" i="5" s="1"/>
  <c r="S200" i="5"/>
  <c r="CR105" i="1"/>
  <c r="Q105" i="1" s="1"/>
  <c r="H222" i="5"/>
  <c r="H53" i="5"/>
  <c r="W57" i="5" s="1"/>
  <c r="S321" i="5"/>
  <c r="H318" i="5" s="1"/>
  <c r="R366" i="5"/>
  <c r="H307" i="5"/>
  <c r="W307" i="5" s="1"/>
  <c r="H451" i="5"/>
  <c r="F136" i="1"/>
  <c r="BB96" i="1"/>
  <c r="W364" i="5"/>
  <c r="R355" i="5"/>
  <c r="G364" i="5"/>
  <c r="O364" i="5" s="1"/>
  <c r="S373" i="5"/>
  <c r="H370" i="5" s="1"/>
  <c r="L149" i="5"/>
  <c r="L151" i="5"/>
  <c r="Q151" i="5" s="1"/>
  <c r="CY113" i="1"/>
  <c r="X113" i="1" s="1"/>
  <c r="T258" i="5" s="1"/>
  <c r="CZ113" i="1"/>
  <c r="Y113" i="1" s="1"/>
  <c r="V258" i="5" s="1"/>
  <c r="U267" i="5"/>
  <c r="K139" i="5"/>
  <c r="J142" i="5" s="1"/>
  <c r="P142" i="5" s="1"/>
  <c r="H255" i="5"/>
  <c r="G259" i="5" s="1"/>
  <c r="O259" i="5" s="1"/>
  <c r="H349" i="5"/>
  <c r="G353" i="5" s="1"/>
  <c r="O353" i="5" s="1"/>
  <c r="BB260" i="1"/>
  <c r="F278" i="1"/>
  <c r="H430" i="5"/>
  <c r="CZ117" i="1"/>
  <c r="Y117" i="1" s="1"/>
  <c r="V270" i="5" s="1"/>
  <c r="K274" i="5" s="1"/>
  <c r="P104" i="1"/>
  <c r="CP111" i="1"/>
  <c r="O111" i="1" s="1"/>
  <c r="K249" i="5" s="1"/>
  <c r="V120" i="1"/>
  <c r="E291" i="5"/>
  <c r="CP195" i="1"/>
  <c r="O195" i="1" s="1"/>
  <c r="K325" i="5"/>
  <c r="CP117" i="1"/>
  <c r="O117" i="1" s="1"/>
  <c r="K272" i="5"/>
  <c r="J276" i="5" s="1"/>
  <c r="P276" i="5" s="1"/>
  <c r="K358" i="5"/>
  <c r="CR41" i="1"/>
  <c r="Q41" i="1" s="1"/>
  <c r="H81" i="5"/>
  <c r="G89" i="5" s="1"/>
  <c r="O89" i="5" s="1"/>
  <c r="CZ211" i="1"/>
  <c r="Y211" i="1" s="1"/>
  <c r="V386" i="5" s="1"/>
  <c r="K389" i="5"/>
  <c r="CZ52" i="1"/>
  <c r="Y52" i="1" s="1"/>
  <c r="V110" i="5" s="1"/>
  <c r="K115" i="5" s="1"/>
  <c r="CP217" i="1"/>
  <c r="O217" i="1" s="1"/>
  <c r="K419" i="5"/>
  <c r="W210" i="1"/>
  <c r="S116" i="1"/>
  <c r="AI65" i="1"/>
  <c r="V65" i="1" s="1"/>
  <c r="W200" i="1"/>
  <c r="S268" i="5"/>
  <c r="CY118" i="1"/>
  <c r="X118" i="1" s="1"/>
  <c r="T277" i="5" s="1"/>
  <c r="K280" i="5" s="1"/>
  <c r="K278" i="5"/>
  <c r="J117" i="5"/>
  <c r="P117" i="5" s="1"/>
  <c r="H64" i="5"/>
  <c r="H75" i="5"/>
  <c r="CZ60" i="1"/>
  <c r="Y60" i="1" s="1"/>
  <c r="V152" i="5" s="1"/>
  <c r="K157" i="5" s="1"/>
  <c r="K153" i="5"/>
  <c r="CY60" i="1"/>
  <c r="X60" i="1" s="1"/>
  <c r="T152" i="5" s="1"/>
  <c r="K156" i="5" s="1"/>
  <c r="U200" i="5"/>
  <c r="H54" i="5"/>
  <c r="G159" i="5"/>
  <c r="O159" i="5" s="1"/>
  <c r="W159" i="5"/>
  <c r="R153" i="5"/>
  <c r="U321" i="5"/>
  <c r="H319" i="5" s="1"/>
  <c r="H394" i="5"/>
  <c r="W394" i="5" s="1"/>
  <c r="U43" i="1"/>
  <c r="S228" i="5"/>
  <c r="H225" i="5" s="1"/>
  <c r="R261" i="5"/>
  <c r="S384" i="5"/>
  <c r="G454" i="5"/>
  <c r="O454" i="5" s="1"/>
  <c r="X454" i="5"/>
  <c r="R446" i="5"/>
  <c r="U373" i="5"/>
  <c r="H371" i="5" s="1"/>
  <c r="AB107" i="1"/>
  <c r="H232" i="5"/>
  <c r="U307" i="5"/>
  <c r="H305" i="5" s="1"/>
  <c r="AP260" i="1"/>
  <c r="F274" i="1"/>
  <c r="S238" i="5"/>
  <c r="H235" i="5" s="1"/>
  <c r="H256" i="5"/>
  <c r="W353" i="5"/>
  <c r="R345" i="5"/>
  <c r="L190" i="5"/>
  <c r="Q190" i="5" s="1"/>
  <c r="L189" i="5"/>
  <c r="S383" i="5"/>
  <c r="H380" i="5" s="1"/>
  <c r="L424" i="5"/>
  <c r="Q424" i="5" s="1"/>
  <c r="L422" i="5"/>
  <c r="H216" i="5"/>
  <c r="R426" i="5"/>
  <c r="CY110" i="1"/>
  <c r="X110" i="1" s="1"/>
  <c r="T241" i="5" s="1"/>
  <c r="K246" i="5" s="1"/>
  <c r="GM48" i="1"/>
  <c r="V97" i="5"/>
  <c r="K95" i="5" s="1"/>
  <c r="CR54" i="1"/>
  <c r="Q54" i="1" s="1"/>
  <c r="H128" i="5"/>
  <c r="GN118" i="1"/>
  <c r="V277" i="5"/>
  <c r="K281" i="5" s="1"/>
  <c r="CY41" i="1"/>
  <c r="X41" i="1" s="1"/>
  <c r="T79" i="5" s="1"/>
  <c r="K82" i="5"/>
  <c r="GM53" i="1"/>
  <c r="T118" i="5"/>
  <c r="K122" i="5" s="1"/>
  <c r="J125" i="5" s="1"/>
  <c r="P125" i="5" s="1"/>
  <c r="P196" i="1"/>
  <c r="E330" i="5"/>
  <c r="GX121" i="1"/>
  <c r="R209" i="1"/>
  <c r="K53" i="5"/>
  <c r="V207" i="1"/>
  <c r="CZ54" i="1"/>
  <c r="Y54" i="1" s="1"/>
  <c r="V126" i="5" s="1"/>
  <c r="K132" i="5" s="1"/>
  <c r="K127" i="5"/>
  <c r="R169" i="5"/>
  <c r="U268" i="5"/>
  <c r="R285" i="5"/>
  <c r="R127" i="5"/>
  <c r="S175" i="5"/>
  <c r="G68" i="5"/>
  <c r="O68" i="5" s="1"/>
  <c r="R59" i="5"/>
  <c r="R91" i="5"/>
  <c r="G98" i="5"/>
  <c r="O98" i="5" s="1"/>
  <c r="W98" i="5"/>
  <c r="L248" i="5"/>
  <c r="L250" i="5"/>
  <c r="Q250" i="5" s="1"/>
  <c r="W209" i="5"/>
  <c r="R203" i="5"/>
  <c r="G209" i="5"/>
  <c r="O209" i="5" s="1"/>
  <c r="L290" i="5"/>
  <c r="L293" i="5"/>
  <c r="Q293" i="5" s="1"/>
  <c r="H373" i="5"/>
  <c r="W373" i="5" s="1"/>
  <c r="L434" i="5"/>
  <c r="Q434" i="5" s="1"/>
  <c r="L432" i="5"/>
  <c r="U228" i="5"/>
  <c r="H226" i="5" s="1"/>
  <c r="U384" i="5"/>
  <c r="K221" i="5"/>
  <c r="CZ105" i="1"/>
  <c r="Y105" i="1" s="1"/>
  <c r="V220" i="5" s="1"/>
  <c r="H327" i="5"/>
  <c r="U394" i="5"/>
  <c r="H392" i="5" s="1"/>
  <c r="L158" i="5"/>
  <c r="L159" i="5"/>
  <c r="Q159" i="5" s="1"/>
  <c r="S307" i="5"/>
  <c r="H304" i="5" s="1"/>
  <c r="J434" i="5"/>
  <c r="P434" i="5" s="1"/>
  <c r="U238" i="5"/>
  <c r="H236" i="5" s="1"/>
  <c r="CY112" i="1"/>
  <c r="X112" i="1" s="1"/>
  <c r="T251" i="5" s="1"/>
  <c r="K255" i="5" s="1"/>
  <c r="K252" i="5"/>
  <c r="L320" i="5"/>
  <c r="L322" i="5"/>
  <c r="Q322" i="5" s="1"/>
  <c r="W476" i="5"/>
  <c r="R473" i="5"/>
  <c r="G476" i="5"/>
  <c r="O476" i="5" s="1"/>
  <c r="G481" i="5" s="1"/>
  <c r="U383" i="5"/>
  <c r="H381" i="5" s="1"/>
  <c r="R211" i="5"/>
  <c r="AB117" i="1"/>
  <c r="R333" i="5"/>
  <c r="H431" i="5"/>
  <c r="G434" i="5" s="1"/>
  <c r="O434" i="5" s="1"/>
  <c r="R157" i="1"/>
  <c r="AE160" i="1" s="1"/>
  <c r="V157" i="1"/>
  <c r="AI160" i="1" s="1"/>
  <c r="CR58" i="1"/>
  <c r="Q58" i="1" s="1"/>
  <c r="H145" i="5"/>
  <c r="G151" i="5" s="1"/>
  <c r="O151" i="5" s="1"/>
  <c r="GM46" i="1"/>
  <c r="U120" i="1"/>
  <c r="CR98" i="1"/>
  <c r="Q98" i="1" s="1"/>
  <c r="K185" i="5" s="1"/>
  <c r="H185" i="5"/>
  <c r="G190" i="5" s="1"/>
  <c r="O190" i="5" s="1"/>
  <c r="T198" i="1"/>
  <c r="E340" i="5"/>
  <c r="Q101" i="1"/>
  <c r="AL265" i="1"/>
  <c r="V472" i="5"/>
  <c r="GM37" i="1"/>
  <c r="T69" i="5"/>
  <c r="K74" i="5" s="1"/>
  <c r="J78" i="5" s="1"/>
  <c r="P78" i="5" s="1"/>
  <c r="U212" i="1"/>
  <c r="T100" i="1"/>
  <c r="CP47" i="1"/>
  <c r="O47" i="1" s="1"/>
  <c r="K93" i="5"/>
  <c r="K54" i="5"/>
  <c r="K349" i="5"/>
  <c r="H172" i="5"/>
  <c r="H131" i="5"/>
  <c r="X135" i="5" s="1"/>
  <c r="U175" i="5"/>
  <c r="H173" i="5" s="1"/>
  <c r="W176" i="5" s="1"/>
  <c r="CR49" i="1"/>
  <c r="Q49" i="1" s="1"/>
  <c r="K101" i="5" s="1"/>
  <c r="H101" i="5"/>
  <c r="G109" i="5" s="1"/>
  <c r="O109" i="5" s="1"/>
  <c r="K155" i="5"/>
  <c r="L124" i="5"/>
  <c r="L125" i="5"/>
  <c r="Q125" i="5" s="1"/>
  <c r="H267" i="5"/>
  <c r="W267" i="5" s="1"/>
  <c r="G47" i="5"/>
  <c r="O47" i="5" s="1"/>
  <c r="R42" i="5"/>
  <c r="W47" i="5"/>
  <c r="S249" i="5"/>
  <c r="H246" i="5" s="1"/>
  <c r="S292" i="5"/>
  <c r="L329" i="5"/>
  <c r="L331" i="5"/>
  <c r="Q331" i="5" s="1"/>
  <c r="CZ203" i="1"/>
  <c r="Y203" i="1" s="1"/>
  <c r="V354" i="5" s="1"/>
  <c r="K355" i="5"/>
  <c r="H265" i="5"/>
  <c r="H238" i="5"/>
  <c r="X238" i="5" s="1"/>
  <c r="W331" i="5"/>
  <c r="R324" i="5"/>
  <c r="G331" i="5"/>
  <c r="O331" i="5" s="1"/>
  <c r="S394" i="5"/>
  <c r="H391" i="5" s="1"/>
  <c r="K285" i="5"/>
  <c r="CZ119" i="1"/>
  <c r="Y119" i="1" s="1"/>
  <c r="V284" i="5" s="1"/>
  <c r="R376" i="5"/>
  <c r="AB198" i="1"/>
  <c r="CR198" i="1"/>
  <c r="Q198" i="1" s="1"/>
  <c r="L361" i="5"/>
  <c r="L364" i="5"/>
  <c r="Q364" i="5" s="1"/>
  <c r="R456" i="5"/>
  <c r="G465" i="5"/>
  <c r="O465" i="5" s="1"/>
  <c r="X465" i="5"/>
  <c r="R242" i="5"/>
  <c r="H321" i="5"/>
  <c r="W321" i="5" s="1"/>
  <c r="W224" i="1"/>
  <c r="H215" i="5"/>
  <c r="X219" i="5" s="1"/>
  <c r="S291" i="5"/>
  <c r="H288" i="5" s="1"/>
  <c r="H337" i="5"/>
  <c r="R224" i="1"/>
  <c r="CI191" i="1"/>
  <c r="AZ229" i="1"/>
  <c r="AD154" i="1"/>
  <c r="Q160" i="1"/>
  <c r="GN50" i="1"/>
  <c r="GM50" i="1"/>
  <c r="BZ26" i="1"/>
  <c r="CG65" i="1"/>
  <c r="AQ65" i="1"/>
  <c r="CD96" i="1"/>
  <c r="AU123" i="1"/>
  <c r="CY198" i="1"/>
  <c r="X198" i="1" s="1"/>
  <c r="T340" i="5" s="1"/>
  <c r="CZ198" i="1"/>
  <c r="Y198" i="1" s="1"/>
  <c r="V340" i="5" s="1"/>
  <c r="BB154" i="1"/>
  <c r="F173" i="1"/>
  <c r="GN42" i="1"/>
  <c r="GM42" i="1"/>
  <c r="GM262" i="1"/>
  <c r="GN262" i="1"/>
  <c r="F275" i="1"/>
  <c r="AQ260" i="1"/>
  <c r="CD191" i="1"/>
  <c r="AU229" i="1"/>
  <c r="GM222" i="1"/>
  <c r="GO222" i="1"/>
  <c r="AB193" i="1"/>
  <c r="CR193" i="1"/>
  <c r="Q193" i="1" s="1"/>
  <c r="CP193" i="1" s="1"/>
  <c r="O193" i="1" s="1"/>
  <c r="CZ36" i="1"/>
  <c r="Y36" i="1" s="1"/>
  <c r="CY36" i="1"/>
  <c r="X36" i="1" s="1"/>
  <c r="T67" i="5" s="1"/>
  <c r="GN204" i="1"/>
  <c r="GM204" i="1"/>
  <c r="F289" i="1"/>
  <c r="W260" i="1"/>
  <c r="CG154" i="1"/>
  <c r="AX160" i="1"/>
  <c r="CZ114" i="1"/>
  <c r="Y114" i="1" s="1"/>
  <c r="V260" i="5" s="1"/>
  <c r="CY114" i="1"/>
  <c r="X114" i="1" s="1"/>
  <c r="T260" i="5" s="1"/>
  <c r="AO96" i="1"/>
  <c r="AO294" i="1"/>
  <c r="F127" i="1"/>
  <c r="CY197" i="1"/>
  <c r="X197" i="1" s="1"/>
  <c r="T332" i="5" s="1"/>
  <c r="CZ197" i="1"/>
  <c r="Y197" i="1" s="1"/>
  <c r="V332" i="5" s="1"/>
  <c r="BC191" i="1"/>
  <c r="F245" i="1"/>
  <c r="GN29" i="1"/>
  <c r="GM29" i="1"/>
  <c r="AT154" i="1"/>
  <c r="F178" i="1"/>
  <c r="Q63" i="1"/>
  <c r="R63" i="1"/>
  <c r="CZ63" i="1" s="1"/>
  <c r="Y63" i="1" s="1"/>
  <c r="V175" i="5" s="1"/>
  <c r="K173" i="5" s="1"/>
  <c r="S106" i="1"/>
  <c r="W106" i="1"/>
  <c r="F281" i="1"/>
  <c r="BC260" i="1"/>
  <c r="GM109" i="1"/>
  <c r="GO109" i="1"/>
  <c r="F179" i="1"/>
  <c r="AU154" i="1"/>
  <c r="GN214" i="1"/>
  <c r="GM214" i="1"/>
  <c r="CZ194" i="1"/>
  <c r="Y194" i="1" s="1"/>
  <c r="V321" i="5" s="1"/>
  <c r="CY194" i="1"/>
  <c r="X194" i="1" s="1"/>
  <c r="T321" i="5" s="1"/>
  <c r="CY205" i="1"/>
  <c r="X205" i="1" s="1"/>
  <c r="T363" i="5" s="1"/>
  <c r="K359" i="5" s="1"/>
  <c r="CZ205" i="1"/>
  <c r="Y205" i="1" s="1"/>
  <c r="V363" i="5" s="1"/>
  <c r="F133" i="1"/>
  <c r="AQ96" i="1"/>
  <c r="F286" i="1"/>
  <c r="T260" i="1"/>
  <c r="CZ103" i="1"/>
  <c r="Y103" i="1" s="1"/>
  <c r="V210" i="5" s="1"/>
  <c r="CY103" i="1"/>
  <c r="X103" i="1" s="1"/>
  <c r="T210" i="5" s="1"/>
  <c r="R116" i="1"/>
  <c r="CZ116" i="1" s="1"/>
  <c r="Y116" i="1" s="1"/>
  <c r="V268" i="5" s="1"/>
  <c r="V116" i="1"/>
  <c r="CG96" i="1"/>
  <c r="AX123" i="1"/>
  <c r="GN57" i="1"/>
  <c r="GM57" i="1"/>
  <c r="GN102" i="1"/>
  <c r="GM102" i="1"/>
  <c r="Q210" i="1"/>
  <c r="R210" i="1"/>
  <c r="CY210" i="1" s="1"/>
  <c r="X210" i="1" s="1"/>
  <c r="T384" i="5" s="1"/>
  <c r="V210" i="1"/>
  <c r="GX210" i="1"/>
  <c r="U210" i="1"/>
  <c r="P210" i="1"/>
  <c r="BB26" i="1"/>
  <c r="F78" i="1"/>
  <c r="BB294" i="1"/>
  <c r="GM117" i="1"/>
  <c r="GN30" i="1"/>
  <c r="GM30" i="1"/>
  <c r="GN158" i="1"/>
  <c r="GM158" i="1"/>
  <c r="T194" i="1"/>
  <c r="Q194" i="1"/>
  <c r="AB215" i="1"/>
  <c r="CR215" i="1"/>
  <c r="Q215" i="1" s="1"/>
  <c r="CP215" i="1" s="1"/>
  <c r="O215" i="1" s="1"/>
  <c r="K405" i="5" s="1"/>
  <c r="AB196" i="1"/>
  <c r="CR196" i="1"/>
  <c r="Q196" i="1" s="1"/>
  <c r="P212" i="1"/>
  <c r="T212" i="1"/>
  <c r="R212" i="1"/>
  <c r="AK260" i="1"/>
  <c r="X265" i="1"/>
  <c r="GN28" i="1"/>
  <c r="GM28" i="1"/>
  <c r="GM156" i="1"/>
  <c r="GN156" i="1"/>
  <c r="AP154" i="1"/>
  <c r="F169" i="1"/>
  <c r="U260" i="1"/>
  <c r="F287" i="1"/>
  <c r="R260" i="1"/>
  <c r="F279" i="1"/>
  <c r="F284" i="1"/>
  <c r="AU260" i="1"/>
  <c r="Q115" i="1"/>
  <c r="CP99" i="1"/>
  <c r="O99" i="1" s="1"/>
  <c r="CP194" i="1"/>
  <c r="O194" i="1" s="1"/>
  <c r="K321" i="5" s="1"/>
  <c r="CP116" i="1"/>
  <c r="O116" i="1" s="1"/>
  <c r="K268" i="5" s="1"/>
  <c r="CI65" i="1"/>
  <c r="GN53" i="1"/>
  <c r="AB115" i="1"/>
  <c r="CP200" i="1"/>
  <c r="O200" i="1" s="1"/>
  <c r="K342" i="5" s="1"/>
  <c r="CP197" i="1"/>
  <c r="O197" i="1" s="1"/>
  <c r="GX63" i="1"/>
  <c r="CJ65" i="1" s="1"/>
  <c r="T196" i="1"/>
  <c r="S199" i="1"/>
  <c r="GN46" i="1"/>
  <c r="GM40" i="1"/>
  <c r="CY211" i="1"/>
  <c r="X211" i="1" s="1"/>
  <c r="T386" i="5" s="1"/>
  <c r="AB32" i="1"/>
  <c r="AB104" i="1"/>
  <c r="CP119" i="1"/>
  <c r="O119" i="1" s="1"/>
  <c r="GX106" i="1"/>
  <c r="GX120" i="1"/>
  <c r="W196" i="1"/>
  <c r="Q108" i="1"/>
  <c r="U63" i="1"/>
  <c r="AH65" i="1" s="1"/>
  <c r="CP103" i="1"/>
  <c r="O103" i="1" s="1"/>
  <c r="P157" i="1"/>
  <c r="GX199" i="1"/>
  <c r="W63" i="1"/>
  <c r="AJ65" i="1" s="1"/>
  <c r="CP114" i="1"/>
  <c r="O114" i="1" s="1"/>
  <c r="S196" i="1"/>
  <c r="P121" i="1"/>
  <c r="CP121" i="1" s="1"/>
  <c r="O121" i="1" s="1"/>
  <c r="K292" i="5" s="1"/>
  <c r="U106" i="1"/>
  <c r="GX157" i="1"/>
  <c r="CJ160" i="1" s="1"/>
  <c r="U209" i="1"/>
  <c r="CP216" i="1"/>
  <c r="O216" i="1" s="1"/>
  <c r="T106" i="1"/>
  <c r="CZ98" i="1"/>
  <c r="Y98" i="1" s="1"/>
  <c r="V183" i="5" s="1"/>
  <c r="K188" i="5" s="1"/>
  <c r="CZ111" i="1"/>
  <c r="Y111" i="1" s="1"/>
  <c r="GX200" i="1"/>
  <c r="GX194" i="1"/>
  <c r="CZ41" i="1"/>
  <c r="Y41" i="1" s="1"/>
  <c r="V79" i="5" s="1"/>
  <c r="V212" i="1"/>
  <c r="GM45" i="1"/>
  <c r="GM112" i="1"/>
  <c r="GN33" i="1"/>
  <c r="GN37" i="1"/>
  <c r="CD26" i="1"/>
  <c r="AU65" i="1"/>
  <c r="CZ99" i="1"/>
  <c r="Y99" i="1" s="1"/>
  <c r="V191" i="5" s="1"/>
  <c r="CY99" i="1"/>
  <c r="X99" i="1" s="1"/>
  <c r="T191" i="5" s="1"/>
  <c r="U108" i="1"/>
  <c r="T108" i="1"/>
  <c r="U115" i="1"/>
  <c r="T115" i="1"/>
  <c r="V160" i="1"/>
  <c r="AI154" i="1"/>
  <c r="CG260" i="1"/>
  <c r="AX265" i="1"/>
  <c r="CZ212" i="1"/>
  <c r="Y212" i="1" s="1"/>
  <c r="V394" i="5" s="1"/>
  <c r="CY212" i="1"/>
  <c r="X212" i="1" s="1"/>
  <c r="T394" i="5" s="1"/>
  <c r="GO55" i="1"/>
  <c r="GM55" i="1"/>
  <c r="CZ200" i="1"/>
  <c r="Y200" i="1" s="1"/>
  <c r="V342" i="5" s="1"/>
  <c r="CY200" i="1"/>
  <c r="X200" i="1" s="1"/>
  <c r="T342" i="5" s="1"/>
  <c r="CY116" i="1"/>
  <c r="X116" i="1" s="1"/>
  <c r="T268" i="5" s="1"/>
  <c r="AC265" i="1"/>
  <c r="CP263" i="1"/>
  <c r="O263" i="1" s="1"/>
  <c r="AB265" i="1" s="1"/>
  <c r="GM213" i="1"/>
  <c r="GN213" i="1"/>
  <c r="AB227" i="1"/>
  <c r="CR227" i="1"/>
  <c r="Q227" i="1" s="1"/>
  <c r="CP227" i="1" s="1"/>
  <c r="O227" i="1" s="1"/>
  <c r="K464" i="5" s="1"/>
  <c r="V260" i="1"/>
  <c r="F288" i="1"/>
  <c r="CY61" i="1"/>
  <c r="X61" i="1" s="1"/>
  <c r="T160" i="5" s="1"/>
  <c r="K164" i="5" s="1"/>
  <c r="CZ61" i="1"/>
  <c r="Y61" i="1" s="1"/>
  <c r="V160" i="5" s="1"/>
  <c r="K165" i="5" s="1"/>
  <c r="R160" i="1"/>
  <c r="AE154" i="1"/>
  <c r="GO110" i="1"/>
  <c r="GM110" i="1"/>
  <c r="CZ121" i="1"/>
  <c r="Y121" i="1" s="1"/>
  <c r="V292" i="5" s="1"/>
  <c r="CY121" i="1"/>
  <c r="X121" i="1" s="1"/>
  <c r="T292" i="5" s="1"/>
  <c r="S101" i="1"/>
  <c r="W101" i="1"/>
  <c r="R101" i="1"/>
  <c r="F176" i="1"/>
  <c r="BC154" i="1"/>
  <c r="BC294" i="1"/>
  <c r="W199" i="1"/>
  <c r="T199" i="1"/>
  <c r="GN62" i="1"/>
  <c r="GM62" i="1"/>
  <c r="CZ218" i="1"/>
  <c r="Y218" i="1" s="1"/>
  <c r="CY218" i="1"/>
  <c r="X218" i="1" s="1"/>
  <c r="AD260" i="1"/>
  <c r="Q265" i="1"/>
  <c r="GO219" i="1"/>
  <c r="GM219" i="1"/>
  <c r="BB191" i="1"/>
  <c r="F242" i="1"/>
  <c r="AZ265" i="1"/>
  <c r="CI260" i="1"/>
  <c r="GN38" i="1"/>
  <c r="GM38" i="1"/>
  <c r="AZ160" i="1"/>
  <c r="CI154" i="1"/>
  <c r="GN31" i="1"/>
  <c r="GM31" i="1"/>
  <c r="CY51" i="1"/>
  <c r="X51" i="1" s="1"/>
  <c r="T108" i="5" s="1"/>
  <c r="K104" i="5" s="1"/>
  <c r="CZ51" i="1"/>
  <c r="Y51" i="1" s="1"/>
  <c r="V108" i="5" s="1"/>
  <c r="K105" i="5" s="1"/>
  <c r="BY96" i="1"/>
  <c r="CI123" i="1"/>
  <c r="AP123" i="1"/>
  <c r="AP294" i="1" s="1"/>
  <c r="CZ107" i="1"/>
  <c r="Y107" i="1" s="1"/>
  <c r="V230" i="5" s="1"/>
  <c r="CY107" i="1"/>
  <c r="X107" i="1" s="1"/>
  <c r="CZ157" i="1"/>
  <c r="Y157" i="1" s="1"/>
  <c r="CY157" i="1"/>
  <c r="X157" i="1" s="1"/>
  <c r="GM32" i="1"/>
  <c r="GN32" i="1"/>
  <c r="U104" i="1"/>
  <c r="GX104" i="1"/>
  <c r="T104" i="1"/>
  <c r="GN56" i="1"/>
  <c r="GM56" i="1"/>
  <c r="P120" i="1"/>
  <c r="T120" i="1"/>
  <c r="R120" i="1"/>
  <c r="CZ120" i="1" s="1"/>
  <c r="Y120" i="1" s="1"/>
  <c r="V291" i="5" s="1"/>
  <c r="GN201" i="1"/>
  <c r="GM201" i="1"/>
  <c r="CZ100" i="1"/>
  <c r="Y100" i="1" s="1"/>
  <c r="V199" i="5" s="1"/>
  <c r="CY100" i="1"/>
  <c r="X100" i="1" s="1"/>
  <c r="T199" i="5" s="1"/>
  <c r="CY193" i="1"/>
  <c r="X193" i="1" s="1"/>
  <c r="T316" i="5" s="1"/>
  <c r="K318" i="5" s="1"/>
  <c r="J322" i="5" s="1"/>
  <c r="P322" i="5" s="1"/>
  <c r="CZ193" i="1"/>
  <c r="Y193" i="1" s="1"/>
  <c r="V316" i="5" s="1"/>
  <c r="K319" i="5" s="1"/>
  <c r="CZ208" i="1"/>
  <c r="Y208" i="1" s="1"/>
  <c r="V375" i="5" s="1"/>
  <c r="CY208" i="1"/>
  <c r="X208" i="1" s="1"/>
  <c r="T375" i="5" s="1"/>
  <c r="CZ58" i="1"/>
  <c r="Y58" i="1" s="1"/>
  <c r="CY58" i="1"/>
  <c r="X58" i="1" s="1"/>
  <c r="T143" i="5" s="1"/>
  <c r="K147" i="5" s="1"/>
  <c r="W121" i="1"/>
  <c r="U121" i="1"/>
  <c r="GO113" i="1"/>
  <c r="GM113" i="1"/>
  <c r="CY195" i="1"/>
  <c r="X195" i="1" s="1"/>
  <c r="CZ195" i="1"/>
  <c r="Y195" i="1" s="1"/>
  <c r="W100" i="1"/>
  <c r="U100" i="1"/>
  <c r="P198" i="1"/>
  <c r="CP198" i="1" s="1"/>
  <c r="O198" i="1" s="1"/>
  <c r="K340" i="5" s="1"/>
  <c r="U198" i="1"/>
  <c r="GX198" i="1"/>
  <c r="GN206" i="1"/>
  <c r="GM206" i="1"/>
  <c r="GM220" i="1"/>
  <c r="GO220" i="1"/>
  <c r="CZ226" i="1"/>
  <c r="Y226" i="1" s="1"/>
  <c r="V463" i="5" s="1"/>
  <c r="K461" i="5" s="1"/>
  <c r="CY226" i="1"/>
  <c r="X226" i="1" s="1"/>
  <c r="AL260" i="1"/>
  <c r="Y265" i="1"/>
  <c r="GN52" i="1"/>
  <c r="GM52" i="1"/>
  <c r="GX207" i="1"/>
  <c r="Q207" i="1"/>
  <c r="GO217" i="1"/>
  <c r="GM217" i="1"/>
  <c r="GO225" i="1"/>
  <c r="GM225" i="1"/>
  <c r="BZ191" i="1"/>
  <c r="AQ229" i="1"/>
  <c r="CG229" i="1"/>
  <c r="F74" i="1"/>
  <c r="AP26" i="1"/>
  <c r="GN202" i="1"/>
  <c r="GM202" i="1"/>
  <c r="GO221" i="1"/>
  <c r="GM221" i="1"/>
  <c r="GN47" i="1"/>
  <c r="GM47" i="1"/>
  <c r="GO223" i="1"/>
  <c r="GM223" i="1"/>
  <c r="GN59" i="1"/>
  <c r="GM59" i="1"/>
  <c r="AP191" i="1"/>
  <c r="F238" i="1"/>
  <c r="F170" i="1"/>
  <c r="AQ154" i="1"/>
  <c r="CP100" i="1"/>
  <c r="O100" i="1" s="1"/>
  <c r="K199" i="5" s="1"/>
  <c r="S108" i="1"/>
  <c r="GX115" i="1"/>
  <c r="V196" i="1"/>
  <c r="AE65" i="1"/>
  <c r="P108" i="1"/>
  <c r="V108" i="1"/>
  <c r="CP36" i="1"/>
  <c r="O36" i="1" s="1"/>
  <c r="K67" i="5" s="1"/>
  <c r="R108" i="1"/>
  <c r="CP61" i="1"/>
  <c r="O61" i="1" s="1"/>
  <c r="R196" i="1"/>
  <c r="Q106" i="1"/>
  <c r="S115" i="1"/>
  <c r="P199" i="1"/>
  <c r="AB54" i="1"/>
  <c r="P115" i="1"/>
  <c r="AJ123" i="1"/>
  <c r="AF65" i="1"/>
  <c r="T101" i="1"/>
  <c r="V115" i="1"/>
  <c r="R115" i="1"/>
  <c r="P63" i="1"/>
  <c r="AC65" i="1" s="1"/>
  <c r="GX101" i="1"/>
  <c r="U157" i="1"/>
  <c r="AH160" i="1" s="1"/>
  <c r="CP51" i="1"/>
  <c r="O51" i="1" s="1"/>
  <c r="K108" i="5" s="1"/>
  <c r="Q120" i="1"/>
  <c r="AJ229" i="1"/>
  <c r="V199" i="1"/>
  <c r="R104" i="1"/>
  <c r="AE123" i="1" s="1"/>
  <c r="U101" i="1"/>
  <c r="T121" i="1"/>
  <c r="Q199" i="1"/>
  <c r="GX196" i="1"/>
  <c r="GX100" i="1"/>
  <c r="U196" i="1"/>
  <c r="CP208" i="1"/>
  <c r="O208" i="1" s="1"/>
  <c r="P106" i="1"/>
  <c r="CP106" i="1" s="1"/>
  <c r="O106" i="1" s="1"/>
  <c r="K228" i="5" s="1"/>
  <c r="P207" i="1"/>
  <c r="CP207" i="1" s="1"/>
  <c r="O207" i="1" s="1"/>
  <c r="K373" i="5" s="1"/>
  <c r="P101" i="1"/>
  <c r="GX108" i="1"/>
  <c r="T116" i="1"/>
  <c r="W157" i="1"/>
  <c r="AJ160" i="1" s="1"/>
  <c r="S209" i="1"/>
  <c r="T157" i="1"/>
  <c r="AG160" i="1" s="1"/>
  <c r="Q212" i="1"/>
  <c r="GX116" i="1"/>
  <c r="R207" i="1"/>
  <c r="CY207" i="1" s="1"/>
  <c r="X207" i="1" s="1"/>
  <c r="T373" i="5" s="1"/>
  <c r="K370" i="5" s="1"/>
  <c r="AF160" i="1"/>
  <c r="S104" i="1"/>
  <c r="CP104" i="1" s="1"/>
  <c r="O104" i="1" s="1"/>
  <c r="K218" i="5" s="1"/>
  <c r="V209" i="1"/>
  <c r="J167" i="5" l="1"/>
  <c r="P167" i="5" s="1"/>
  <c r="K391" i="5"/>
  <c r="CY120" i="1"/>
  <c r="X120" i="1" s="1"/>
  <c r="T291" i="5" s="1"/>
  <c r="K288" i="5" s="1"/>
  <c r="L489" i="5"/>
  <c r="J190" i="5"/>
  <c r="P190" i="5" s="1"/>
  <c r="J159" i="5"/>
  <c r="P159" i="5" s="1"/>
  <c r="G229" i="5"/>
  <c r="O229" i="5" s="1"/>
  <c r="W68" i="5"/>
  <c r="J406" i="5"/>
  <c r="P406" i="5" s="1"/>
  <c r="X259" i="5"/>
  <c r="CP43" i="1"/>
  <c r="O43" i="1" s="1"/>
  <c r="K88" i="5" s="1"/>
  <c r="H338" i="5"/>
  <c r="G343" i="5" s="1"/>
  <c r="O343" i="5" s="1"/>
  <c r="H196" i="5"/>
  <c r="AE229" i="1"/>
  <c r="G176" i="5"/>
  <c r="O176" i="5" s="1"/>
  <c r="L467" i="5"/>
  <c r="G135" i="5"/>
  <c r="O135" i="5" s="1"/>
  <c r="G57" i="5"/>
  <c r="O57" i="5" s="1"/>
  <c r="W78" i="5"/>
  <c r="J57" i="5"/>
  <c r="P57" i="5" s="1"/>
  <c r="H264" i="5"/>
  <c r="G406" i="5"/>
  <c r="O406" i="5" s="1"/>
  <c r="GO112" i="1"/>
  <c r="J47" i="5"/>
  <c r="P47" i="5" s="1"/>
  <c r="G374" i="5"/>
  <c r="O374" i="5" s="1"/>
  <c r="W374" i="5"/>
  <c r="G240" i="5"/>
  <c r="O240" i="5" s="1"/>
  <c r="G322" i="5"/>
  <c r="O322" i="5" s="1"/>
  <c r="W322" i="5"/>
  <c r="W395" i="5"/>
  <c r="G385" i="5"/>
  <c r="O385" i="5" s="1"/>
  <c r="W385" i="5"/>
  <c r="W293" i="5"/>
  <c r="G293" i="5"/>
  <c r="O293" i="5" s="1"/>
  <c r="AG26" i="1"/>
  <c r="T65" i="1"/>
  <c r="J98" i="5"/>
  <c r="P98" i="5" s="1"/>
  <c r="X240" i="5"/>
  <c r="W343" i="5"/>
  <c r="W201" i="5"/>
  <c r="G201" i="5"/>
  <c r="O201" i="5" s="1"/>
  <c r="X250" i="5"/>
  <c r="G250" i="5"/>
  <c r="O250" i="5" s="1"/>
  <c r="W309" i="5"/>
  <c r="G309" i="5"/>
  <c r="O309" i="5" s="1"/>
  <c r="G311" i="5" s="1"/>
  <c r="W269" i="5"/>
  <c r="G269" i="5"/>
  <c r="O269" i="5" s="1"/>
  <c r="AK160" i="1"/>
  <c r="X160" i="1" s="1"/>
  <c r="T307" i="5"/>
  <c r="K304" i="5" s="1"/>
  <c r="GM218" i="1"/>
  <c r="V423" i="5"/>
  <c r="K421" i="5" s="1"/>
  <c r="CP115" i="1"/>
  <c r="O115" i="1" s="1"/>
  <c r="K267" i="5" s="1"/>
  <c r="AH123" i="1"/>
  <c r="GM107" i="1"/>
  <c r="T230" i="5"/>
  <c r="GO107" i="1"/>
  <c r="AG229" i="1"/>
  <c r="T229" i="1" s="1"/>
  <c r="AI26" i="1"/>
  <c r="CZ224" i="1"/>
  <c r="Y224" i="1" s="1"/>
  <c r="V453" i="5" s="1"/>
  <c r="K451" i="5" s="1"/>
  <c r="CY224" i="1"/>
  <c r="X224" i="1" s="1"/>
  <c r="CP60" i="1"/>
  <c r="O60" i="1" s="1"/>
  <c r="T58" i="5"/>
  <c r="K63" i="5" s="1"/>
  <c r="GN34" i="1"/>
  <c r="GM34" i="1"/>
  <c r="W89" i="5"/>
  <c r="AF260" i="1"/>
  <c r="S265" i="1"/>
  <c r="AL160" i="1"/>
  <c r="Y160" i="1" s="1"/>
  <c r="V307" i="5"/>
  <c r="K305" i="5" s="1"/>
  <c r="AI123" i="1"/>
  <c r="GN117" i="1"/>
  <c r="AD65" i="1"/>
  <c r="AD26" i="1" s="1"/>
  <c r="CP54" i="1"/>
  <c r="O54" i="1" s="1"/>
  <c r="K128" i="5"/>
  <c r="X434" i="5"/>
  <c r="K392" i="5"/>
  <c r="W151" i="5"/>
  <c r="W190" i="5"/>
  <c r="G395" i="5"/>
  <c r="O395" i="5" s="1"/>
  <c r="G32" i="5"/>
  <c r="K66" i="5"/>
  <c r="GM35" i="1"/>
  <c r="GN205" i="1"/>
  <c r="GO111" i="1"/>
  <c r="V249" i="5"/>
  <c r="K289" i="5"/>
  <c r="G178" i="5"/>
  <c r="J109" i="5"/>
  <c r="P109" i="5" s="1"/>
  <c r="CP58" i="1"/>
  <c r="O58" i="1" s="1"/>
  <c r="GN58" i="1" s="1"/>
  <c r="K145" i="5"/>
  <c r="G219" i="5"/>
  <c r="O219" i="5" s="1"/>
  <c r="G485" i="5" s="1"/>
  <c r="L178" i="5"/>
  <c r="CP41" i="1"/>
  <c r="O41" i="1" s="1"/>
  <c r="K81" i="5"/>
  <c r="CY43" i="1"/>
  <c r="X43" i="1" s="1"/>
  <c r="CZ43" i="1"/>
  <c r="Y43" i="1" s="1"/>
  <c r="V88" i="5" s="1"/>
  <c r="K85" i="5" s="1"/>
  <c r="W109" i="5"/>
  <c r="AF123" i="1"/>
  <c r="AD123" i="1"/>
  <c r="AI229" i="1"/>
  <c r="AI191" i="1" s="1"/>
  <c r="GM195" i="1"/>
  <c r="V323" i="5"/>
  <c r="GM205" i="1"/>
  <c r="CP196" i="1"/>
  <c r="O196" i="1" s="1"/>
  <c r="K330" i="5" s="1"/>
  <c r="CZ207" i="1"/>
  <c r="Y207" i="1" s="1"/>
  <c r="V373" i="5" s="1"/>
  <c r="K371" i="5" s="1"/>
  <c r="J374" i="5" s="1"/>
  <c r="P374" i="5" s="1"/>
  <c r="GN211" i="1"/>
  <c r="K360" i="5"/>
  <c r="J364" i="5" s="1"/>
  <c r="P364" i="5" s="1"/>
  <c r="L485" i="5"/>
  <c r="X229" i="5"/>
  <c r="GM118" i="1"/>
  <c r="K256" i="5"/>
  <c r="J259" i="5" s="1"/>
  <c r="P259" i="5" s="1"/>
  <c r="X424" i="5"/>
  <c r="V143" i="5"/>
  <c r="K148" i="5" s="1"/>
  <c r="AH229" i="1"/>
  <c r="AH191" i="1" s="1"/>
  <c r="GN195" i="1"/>
  <c r="T323" i="5"/>
  <c r="GM211" i="1"/>
  <c r="CP98" i="1"/>
  <c r="O98" i="1" s="1"/>
  <c r="CP203" i="1"/>
  <c r="O203" i="1" s="1"/>
  <c r="K222" i="5"/>
  <c r="CP105" i="1"/>
  <c r="O105" i="1" s="1"/>
  <c r="CP120" i="1"/>
  <c r="O120" i="1" s="1"/>
  <c r="K291" i="5" s="1"/>
  <c r="GO218" i="1"/>
  <c r="T423" i="5"/>
  <c r="K420" i="5" s="1"/>
  <c r="J424" i="5" s="1"/>
  <c r="P424" i="5" s="1"/>
  <c r="AL65" i="1"/>
  <c r="V67" i="5"/>
  <c r="K64" i="5" s="1"/>
  <c r="J283" i="5"/>
  <c r="P283" i="5" s="1"/>
  <c r="K247" i="5"/>
  <c r="J250" i="5" s="1"/>
  <c r="P250" i="5" s="1"/>
  <c r="CP49" i="1"/>
  <c r="O49" i="1" s="1"/>
  <c r="GM226" i="1"/>
  <c r="T463" i="5"/>
  <c r="K460" i="5" s="1"/>
  <c r="J465" i="5" s="1"/>
  <c r="P465" i="5" s="1"/>
  <c r="CZ210" i="1"/>
  <c r="Y210" i="1" s="1"/>
  <c r="V384" i="5" s="1"/>
  <c r="CJ229" i="1"/>
  <c r="CJ191" i="1" s="1"/>
  <c r="AF229" i="1"/>
  <c r="S229" i="1" s="1"/>
  <c r="J135" i="5"/>
  <c r="P135" i="5" s="1"/>
  <c r="L295" i="5"/>
  <c r="J353" i="5"/>
  <c r="P353" i="5" s="1"/>
  <c r="GN35" i="1"/>
  <c r="BA229" i="1"/>
  <c r="GM193" i="1"/>
  <c r="GN193" i="1"/>
  <c r="AK154" i="1"/>
  <c r="Y65" i="1"/>
  <c r="AL26" i="1"/>
  <c r="AI96" i="1"/>
  <c r="V123" i="1"/>
  <c r="CJ26" i="1"/>
  <c r="BA65" i="1"/>
  <c r="Q65" i="1"/>
  <c r="AL154" i="1"/>
  <c r="S123" i="1"/>
  <c r="AF96" i="1"/>
  <c r="U229" i="1"/>
  <c r="Q123" i="1"/>
  <c r="AD96" i="1"/>
  <c r="V229" i="1"/>
  <c r="AG191" i="1"/>
  <c r="S160" i="1"/>
  <c r="AF154" i="1"/>
  <c r="AH154" i="1"/>
  <c r="U160" i="1"/>
  <c r="GN36" i="1"/>
  <c r="GM36" i="1"/>
  <c r="CZ108" i="1"/>
  <c r="Y108" i="1" s="1"/>
  <c r="V238" i="5" s="1"/>
  <c r="K236" i="5" s="1"/>
  <c r="CY108" i="1"/>
  <c r="X108" i="1" s="1"/>
  <c r="T238" i="5" s="1"/>
  <c r="CI96" i="1"/>
  <c r="AZ123" i="1"/>
  <c r="F277" i="1"/>
  <c r="Q260" i="1"/>
  <c r="AE96" i="1"/>
  <c r="R123" i="1"/>
  <c r="AE191" i="1"/>
  <c r="R229" i="1"/>
  <c r="GN194" i="1"/>
  <c r="GM194" i="1"/>
  <c r="BB22" i="1"/>
  <c r="BB323" i="1"/>
  <c r="F307" i="1"/>
  <c r="AB260" i="1"/>
  <c r="O265" i="1"/>
  <c r="AJ26" i="1"/>
  <c r="W65" i="1"/>
  <c r="CZ104" i="1"/>
  <c r="Y104" i="1" s="1"/>
  <c r="CY104" i="1"/>
  <c r="X104" i="1" s="1"/>
  <c r="GN208" i="1"/>
  <c r="GM208" i="1"/>
  <c r="AJ96" i="1"/>
  <c r="W123" i="1"/>
  <c r="CZ115" i="1"/>
  <c r="Y115" i="1" s="1"/>
  <c r="V267" i="5" s="1"/>
  <c r="K265" i="5" s="1"/>
  <c r="CY115" i="1"/>
  <c r="X115" i="1" s="1"/>
  <c r="AQ191" i="1"/>
  <c r="F239" i="1"/>
  <c r="GM198" i="1"/>
  <c r="GN198" i="1"/>
  <c r="GN120" i="1"/>
  <c r="GM120" i="1"/>
  <c r="F132" i="1"/>
  <c r="AP96" i="1"/>
  <c r="F171" i="1"/>
  <c r="AZ154" i="1"/>
  <c r="GN121" i="1"/>
  <c r="GM121" i="1"/>
  <c r="GN200" i="1"/>
  <c r="GM200" i="1"/>
  <c r="X260" i="1"/>
  <c r="F290" i="1"/>
  <c r="CY209" i="1"/>
  <c r="X209" i="1" s="1"/>
  <c r="T383" i="5" s="1"/>
  <c r="K380" i="5" s="1"/>
  <c r="CZ209" i="1"/>
  <c r="Y209" i="1" s="1"/>
  <c r="V383" i="5" s="1"/>
  <c r="K381" i="5" s="1"/>
  <c r="AF26" i="1"/>
  <c r="S65" i="1"/>
  <c r="GM61" i="1"/>
  <c r="GN61" i="1"/>
  <c r="CG191" i="1"/>
  <c r="AX229" i="1"/>
  <c r="BC22" i="1"/>
  <c r="BC323" i="1"/>
  <c r="F310" i="1"/>
  <c r="GM227" i="1"/>
  <c r="GO227" i="1"/>
  <c r="GN263" i="1"/>
  <c r="GM263" i="1"/>
  <c r="CA265" i="1" s="1"/>
  <c r="AX260" i="1"/>
  <c r="F272" i="1"/>
  <c r="AU26" i="1"/>
  <c r="F84" i="1"/>
  <c r="AU294" i="1"/>
  <c r="GN114" i="1"/>
  <c r="GM114" i="1"/>
  <c r="GM103" i="1"/>
  <c r="GO103" i="1"/>
  <c r="GM197" i="1"/>
  <c r="GN197" i="1"/>
  <c r="CI26" i="1"/>
  <c r="AZ65" i="1"/>
  <c r="GN99" i="1"/>
  <c r="GM99" i="1"/>
  <c r="GM215" i="1"/>
  <c r="GN215" i="1"/>
  <c r="CY106" i="1"/>
  <c r="X106" i="1" s="1"/>
  <c r="CZ106" i="1"/>
  <c r="Y106" i="1" s="1"/>
  <c r="AO22" i="1"/>
  <c r="AO323" i="1"/>
  <c r="F298" i="1"/>
  <c r="CG26" i="1"/>
  <c r="AX65" i="1"/>
  <c r="CP210" i="1"/>
  <c r="O210" i="1" s="1"/>
  <c r="K384" i="5" s="1"/>
  <c r="GM111" i="1"/>
  <c r="CP101" i="1"/>
  <c r="O101" i="1" s="1"/>
  <c r="K200" i="5" s="1"/>
  <c r="CP63" i="1"/>
  <c r="O63" i="1" s="1"/>
  <c r="K175" i="5" s="1"/>
  <c r="CP199" i="1"/>
  <c r="O199" i="1" s="1"/>
  <c r="K341" i="5" s="1"/>
  <c r="GO226" i="1"/>
  <c r="CP209" i="1"/>
  <c r="O209" i="1" s="1"/>
  <c r="K383" i="5" s="1"/>
  <c r="CY63" i="1"/>
  <c r="X63" i="1" s="1"/>
  <c r="AE26" i="1"/>
  <c r="R65" i="1"/>
  <c r="U123" i="1"/>
  <c r="AH96" i="1"/>
  <c r="AX154" i="1"/>
  <c r="F167" i="1"/>
  <c r="AU191" i="1"/>
  <c r="F248" i="1"/>
  <c r="Q154" i="1"/>
  <c r="F172" i="1"/>
  <c r="T26" i="1"/>
  <c r="F86" i="1"/>
  <c r="W160" i="1"/>
  <c r="AJ154" i="1"/>
  <c r="GM207" i="1"/>
  <c r="GN207" i="1"/>
  <c r="GM51" i="1"/>
  <c r="GN51" i="1"/>
  <c r="AP22" i="1"/>
  <c r="F303" i="1"/>
  <c r="G16" i="2" s="1"/>
  <c r="G18" i="2" s="1"/>
  <c r="AP323" i="1"/>
  <c r="F276" i="1"/>
  <c r="AZ260" i="1"/>
  <c r="CZ101" i="1"/>
  <c r="Y101" i="1" s="1"/>
  <c r="V200" i="5" s="1"/>
  <c r="K197" i="5" s="1"/>
  <c r="CY101" i="1"/>
  <c r="X101" i="1" s="1"/>
  <c r="P265" i="1"/>
  <c r="CF265" i="1"/>
  <c r="AC260" i="1"/>
  <c r="CH265" i="1"/>
  <c r="CE265" i="1"/>
  <c r="GN216" i="1"/>
  <c r="GM216" i="1"/>
  <c r="AH26" i="1"/>
  <c r="U65" i="1"/>
  <c r="CZ199" i="1"/>
  <c r="Y199" i="1" s="1"/>
  <c r="V341" i="5" s="1"/>
  <c r="K338" i="5" s="1"/>
  <c r="CY199" i="1"/>
  <c r="X199" i="1" s="1"/>
  <c r="T341" i="5" s="1"/>
  <c r="K337" i="5" s="1"/>
  <c r="GN116" i="1"/>
  <c r="GM116" i="1"/>
  <c r="AX96" i="1"/>
  <c r="F130" i="1"/>
  <c r="AC26" i="1"/>
  <c r="CH65" i="1"/>
  <c r="P65" i="1"/>
  <c r="CF65" i="1"/>
  <c r="CE65" i="1"/>
  <c r="T160" i="1"/>
  <c r="AG154" i="1"/>
  <c r="AJ191" i="1"/>
  <c r="W229" i="1"/>
  <c r="GM100" i="1"/>
  <c r="GN100" i="1"/>
  <c r="Y260" i="1"/>
  <c r="F291" i="1"/>
  <c r="R154" i="1"/>
  <c r="F174" i="1"/>
  <c r="V154" i="1"/>
  <c r="F183" i="1"/>
  <c r="CJ154" i="1"/>
  <c r="BA160" i="1"/>
  <c r="CZ196" i="1"/>
  <c r="Y196" i="1" s="1"/>
  <c r="V330" i="5" s="1"/>
  <c r="CY196" i="1"/>
  <c r="X196" i="1" s="1"/>
  <c r="CP157" i="1"/>
  <c r="O157" i="1" s="1"/>
  <c r="K307" i="5" s="1"/>
  <c r="AC160" i="1"/>
  <c r="GM119" i="1"/>
  <c r="GN119" i="1"/>
  <c r="F142" i="1"/>
  <c r="AU96" i="1"/>
  <c r="AQ26" i="1"/>
  <c r="F75" i="1"/>
  <c r="AQ294" i="1"/>
  <c r="GN98" i="1"/>
  <c r="GM98" i="1"/>
  <c r="V26" i="1"/>
  <c r="F88" i="1"/>
  <c r="V294" i="1"/>
  <c r="F240" i="1"/>
  <c r="AZ191" i="1"/>
  <c r="AD229" i="1"/>
  <c r="AC123" i="1"/>
  <c r="CP108" i="1"/>
  <c r="O108" i="1" s="1"/>
  <c r="K238" i="5" s="1"/>
  <c r="AL229" i="1"/>
  <c r="CP212" i="1"/>
  <c r="O212" i="1" s="1"/>
  <c r="K394" i="5" s="1"/>
  <c r="J395" i="5" s="1"/>
  <c r="P395" i="5" s="1"/>
  <c r="CJ123" i="1"/>
  <c r="AG123" i="1"/>
  <c r="AC229" i="1"/>
  <c r="CB265" i="1"/>
  <c r="J343" i="5" l="1"/>
  <c r="P343" i="5" s="1"/>
  <c r="AF191" i="1"/>
  <c r="GM58" i="1"/>
  <c r="G27" i="5"/>
  <c r="G489" i="5"/>
  <c r="J385" i="5"/>
  <c r="P385" i="5" s="1"/>
  <c r="J293" i="5"/>
  <c r="P293" i="5" s="1"/>
  <c r="K235" i="5"/>
  <c r="G28" i="5"/>
  <c r="GO105" i="1"/>
  <c r="GM105" i="1"/>
  <c r="GN41" i="1"/>
  <c r="GM41" i="1"/>
  <c r="AK123" i="1"/>
  <c r="AK96" i="1" s="1"/>
  <c r="T200" i="5"/>
  <c r="K196" i="5" s="1"/>
  <c r="J201" i="5" s="1"/>
  <c r="P201" i="5" s="1"/>
  <c r="GM106" i="1"/>
  <c r="T228" i="5"/>
  <c r="K225" i="5" s="1"/>
  <c r="GN203" i="1"/>
  <c r="GM203" i="1"/>
  <c r="G26" i="5"/>
  <c r="GO54" i="1"/>
  <c r="CC65" i="1" s="1"/>
  <c r="GM54" i="1"/>
  <c r="GO104" i="1"/>
  <c r="T218" i="5"/>
  <c r="K215" i="5" s="1"/>
  <c r="GN49" i="1"/>
  <c r="GM49" i="1"/>
  <c r="J151" i="5"/>
  <c r="P151" i="5" s="1"/>
  <c r="AB65" i="1"/>
  <c r="AB26" i="1" s="1"/>
  <c r="AK65" i="1"/>
  <c r="T175" i="5"/>
  <c r="K172" i="5" s="1"/>
  <c r="J176" i="5" s="1"/>
  <c r="P176" i="5" s="1"/>
  <c r="GM104" i="1"/>
  <c r="V218" i="5"/>
  <c r="K216" i="5" s="1"/>
  <c r="GM115" i="1"/>
  <c r="T267" i="5"/>
  <c r="K264" i="5" s="1"/>
  <c r="J269" i="5" s="1"/>
  <c r="P269" i="5" s="1"/>
  <c r="GM196" i="1"/>
  <c r="T330" i="5"/>
  <c r="K328" i="5"/>
  <c r="T88" i="5"/>
  <c r="K84" i="5" s="1"/>
  <c r="J89" i="5" s="1"/>
  <c r="P89" i="5" s="1"/>
  <c r="GN43" i="1"/>
  <c r="GM43" i="1"/>
  <c r="J68" i="5"/>
  <c r="P68" i="5" s="1"/>
  <c r="J309" i="5"/>
  <c r="P309" i="5" s="1"/>
  <c r="J311" i="5" s="1"/>
  <c r="G295" i="5"/>
  <c r="G467" i="5"/>
  <c r="GN60" i="1"/>
  <c r="GM60" i="1"/>
  <c r="J240" i="5"/>
  <c r="P240" i="5" s="1"/>
  <c r="GO106" i="1"/>
  <c r="V228" i="5"/>
  <c r="K226" i="5" s="1"/>
  <c r="K327" i="5"/>
  <c r="J331" i="5" s="1"/>
  <c r="P331" i="5" s="1"/>
  <c r="F280" i="1"/>
  <c r="S260" i="1"/>
  <c r="T453" i="5"/>
  <c r="K450" i="5" s="1"/>
  <c r="J454" i="5" s="1"/>
  <c r="P454" i="5" s="1"/>
  <c r="GM224" i="1"/>
  <c r="GO224" i="1"/>
  <c r="CC229" i="1" s="1"/>
  <c r="X123" i="1"/>
  <c r="AG96" i="1"/>
  <c r="T123" i="1"/>
  <c r="O65" i="1"/>
  <c r="CH260" i="1"/>
  <c r="AY265" i="1"/>
  <c r="W154" i="1"/>
  <c r="F184" i="1"/>
  <c r="AR265" i="1"/>
  <c r="CA260" i="1"/>
  <c r="GN101" i="1"/>
  <c r="GM101" i="1"/>
  <c r="W26" i="1"/>
  <c r="F89" i="1"/>
  <c r="W294" i="1"/>
  <c r="F175" i="1"/>
  <c r="S154" i="1"/>
  <c r="Q96" i="1"/>
  <c r="F135" i="1"/>
  <c r="S96" i="1"/>
  <c r="F138" i="1"/>
  <c r="BA26" i="1"/>
  <c r="F85" i="1"/>
  <c r="AQ22" i="1"/>
  <c r="F304" i="1"/>
  <c r="AQ323" i="1"/>
  <c r="GN157" i="1"/>
  <c r="CB160" i="1" s="1"/>
  <c r="GM157" i="1"/>
  <c r="CA160" i="1" s="1"/>
  <c r="AB160" i="1"/>
  <c r="T154" i="1"/>
  <c r="F181" i="1"/>
  <c r="AY65" i="1"/>
  <c r="CH26" i="1"/>
  <c r="AV265" i="1"/>
  <c r="CE260" i="1"/>
  <c r="U96" i="1"/>
  <c r="F145" i="1"/>
  <c r="GM63" i="1"/>
  <c r="GN63" i="1"/>
  <c r="F72" i="1"/>
  <c r="AX26" i="1"/>
  <c r="AX294" i="1"/>
  <c r="F137" i="1"/>
  <c r="R96" i="1"/>
  <c r="F134" i="1"/>
  <c r="AZ96" i="1"/>
  <c r="F250" i="1"/>
  <c r="T191" i="1"/>
  <c r="Y154" i="1"/>
  <c r="F186" i="1"/>
  <c r="F185" i="1"/>
  <c r="X154" i="1"/>
  <c r="BA191" i="1"/>
  <c r="F249" i="1"/>
  <c r="GN212" i="1"/>
  <c r="GM212" i="1"/>
  <c r="AC96" i="1"/>
  <c r="CH123" i="1"/>
  <c r="CF123" i="1"/>
  <c r="CE123" i="1"/>
  <c r="P123" i="1"/>
  <c r="P160" i="1"/>
  <c r="CF160" i="1"/>
  <c r="AC154" i="1"/>
  <c r="CE160" i="1"/>
  <c r="CH160" i="1"/>
  <c r="BA154" i="1"/>
  <c r="F180" i="1"/>
  <c r="P26" i="1"/>
  <c r="F68" i="1"/>
  <c r="AW265" i="1"/>
  <c r="CF260" i="1"/>
  <c r="GN199" i="1"/>
  <c r="GM199" i="1"/>
  <c r="GM210" i="1"/>
  <c r="GN210" i="1"/>
  <c r="AO18" i="1"/>
  <c r="F327" i="1"/>
  <c r="AZ26" i="1"/>
  <c r="F76" i="1"/>
  <c r="AZ294" i="1"/>
  <c r="AU22" i="1"/>
  <c r="F313" i="1"/>
  <c r="AU323" i="1"/>
  <c r="AX191" i="1"/>
  <c r="F236" i="1"/>
  <c r="S26" i="1"/>
  <c r="F80" i="1"/>
  <c r="S294" i="1"/>
  <c r="W96" i="1"/>
  <c r="F147" i="1"/>
  <c r="O260" i="1"/>
  <c r="F267" i="1"/>
  <c r="S191" i="1"/>
  <c r="F244" i="1"/>
  <c r="Q26" i="1"/>
  <c r="F77" i="1"/>
  <c r="V96" i="1"/>
  <c r="F146" i="1"/>
  <c r="GN115" i="1"/>
  <c r="AL123" i="1"/>
  <c r="AB123" i="1"/>
  <c r="GN196" i="1"/>
  <c r="AS265" i="1"/>
  <c r="CB260" i="1"/>
  <c r="AL191" i="1"/>
  <c r="Y229" i="1"/>
  <c r="W191" i="1"/>
  <c r="F253" i="1"/>
  <c r="CE26" i="1"/>
  <c r="AV65" i="1"/>
  <c r="AP18" i="1"/>
  <c r="F332" i="1"/>
  <c r="I29" i="5" s="1"/>
  <c r="R26" i="1"/>
  <c r="R294" i="1"/>
  <c r="F79" i="1"/>
  <c r="GM209" i="1"/>
  <c r="CA229" i="1" s="1"/>
  <c r="GN209" i="1"/>
  <c r="BC18" i="1"/>
  <c r="F339" i="1"/>
  <c r="AD191" i="1"/>
  <c r="Q229" i="1"/>
  <c r="Q294" i="1" s="1"/>
  <c r="U26" i="1"/>
  <c r="F87" i="1"/>
  <c r="U294" i="1"/>
  <c r="F268" i="1"/>
  <c r="P260" i="1"/>
  <c r="CE229" i="1"/>
  <c r="CH229" i="1"/>
  <c r="P229" i="1"/>
  <c r="CF229" i="1"/>
  <c r="AC191" i="1"/>
  <c r="BA123" i="1"/>
  <c r="CJ96" i="1"/>
  <c r="GO108" i="1"/>
  <c r="CC123" i="1" s="1"/>
  <c r="GM108" i="1"/>
  <c r="F317" i="1"/>
  <c r="V22" i="1"/>
  <c r="V323" i="1"/>
  <c r="CF26" i="1"/>
  <c r="AW65" i="1"/>
  <c r="AK26" i="1"/>
  <c r="X65" i="1"/>
  <c r="BB18" i="1"/>
  <c r="F336" i="1"/>
  <c r="R191" i="1"/>
  <c r="F243" i="1"/>
  <c r="U154" i="1"/>
  <c r="F182" i="1"/>
  <c r="V191" i="1"/>
  <c r="F252" i="1"/>
  <c r="F251" i="1"/>
  <c r="U191" i="1"/>
  <c r="Y26" i="1"/>
  <c r="F91" i="1"/>
  <c r="AK229" i="1"/>
  <c r="CB123" i="1"/>
  <c r="AB229" i="1"/>
  <c r="CC191" i="1" l="1"/>
  <c r="AT229" i="1"/>
  <c r="CA123" i="1"/>
  <c r="CA65" i="1"/>
  <c r="AR65" i="1" s="1"/>
  <c r="J219" i="5"/>
  <c r="P219" i="5" s="1"/>
  <c r="CB229" i="1"/>
  <c r="CC26" i="1"/>
  <c r="AT65" i="1"/>
  <c r="J467" i="5"/>
  <c r="CB65" i="1"/>
  <c r="J178" i="5"/>
  <c r="J229" i="5"/>
  <c r="P229" i="5" s="1"/>
  <c r="J485" i="5" s="1"/>
  <c r="CB191" i="1"/>
  <c r="AS229" i="1"/>
  <c r="CC96" i="1"/>
  <c r="AT123" i="1"/>
  <c r="CB26" i="1"/>
  <c r="AS65" i="1"/>
  <c r="AR123" i="1"/>
  <c r="CA96" i="1"/>
  <c r="AK191" i="1"/>
  <c r="X229" i="1"/>
  <c r="X294" i="1" s="1"/>
  <c r="R22" i="1"/>
  <c r="F308" i="1"/>
  <c r="R323" i="1"/>
  <c r="AV26" i="1"/>
  <c r="F70" i="1"/>
  <c r="F255" i="1"/>
  <c r="Y191" i="1"/>
  <c r="Y123" i="1"/>
  <c r="AL96" i="1"/>
  <c r="S22" i="1"/>
  <c r="F309" i="1"/>
  <c r="J16" i="2" s="1"/>
  <c r="J18" i="2" s="1"/>
  <c r="S323" i="1"/>
  <c r="AZ22" i="1"/>
  <c r="F305" i="1"/>
  <c r="AZ323" i="1"/>
  <c r="F163" i="1"/>
  <c r="P154" i="1"/>
  <c r="CE96" i="1"/>
  <c r="AV123" i="1"/>
  <c r="AR160" i="1"/>
  <c r="CA154" i="1"/>
  <c r="F292" i="1"/>
  <c r="AR260" i="1"/>
  <c r="CE191" i="1"/>
  <c r="AV229" i="1"/>
  <c r="AS260" i="1"/>
  <c r="F282" i="1"/>
  <c r="AW160" i="1"/>
  <c r="CF154" i="1"/>
  <c r="F126" i="1"/>
  <c r="P96" i="1"/>
  <c r="O160" i="1"/>
  <c r="AB154" i="1"/>
  <c r="F273" i="1"/>
  <c r="AY260" i="1"/>
  <c r="F144" i="1"/>
  <c r="T96" i="1"/>
  <c r="T294" i="1"/>
  <c r="X96" i="1"/>
  <c r="F148" i="1"/>
  <c r="AB191" i="1"/>
  <c r="O229" i="1"/>
  <c r="AW26" i="1"/>
  <c r="F71" i="1"/>
  <c r="BA96" i="1"/>
  <c r="F143" i="1"/>
  <c r="CH191" i="1"/>
  <c r="AY229" i="1"/>
  <c r="U22" i="1"/>
  <c r="U323" i="1"/>
  <c r="F316" i="1"/>
  <c r="AW260" i="1"/>
  <c r="F271" i="1"/>
  <c r="AT191" i="1"/>
  <c r="F247" i="1"/>
  <c r="AY123" i="1"/>
  <c r="CH96" i="1"/>
  <c r="AX22" i="1"/>
  <c r="F301" i="1"/>
  <c r="AX323" i="1"/>
  <c r="AV260" i="1"/>
  <c r="F270" i="1"/>
  <c r="AQ18" i="1"/>
  <c r="F333" i="1"/>
  <c r="W22" i="1"/>
  <c r="F318" i="1"/>
  <c r="W323" i="1"/>
  <c r="P294" i="1"/>
  <c r="BA294" i="1"/>
  <c r="X26" i="1"/>
  <c r="F90" i="1"/>
  <c r="V18" i="1"/>
  <c r="F346" i="1"/>
  <c r="CF191" i="1"/>
  <c r="AW229" i="1"/>
  <c r="CA191" i="1"/>
  <c r="AR229" i="1"/>
  <c r="Q22" i="1"/>
  <c r="Q323" i="1"/>
  <c r="F306" i="1"/>
  <c r="CH154" i="1"/>
  <c r="AY160" i="1"/>
  <c r="AY294" i="1" s="1"/>
  <c r="AY26" i="1"/>
  <c r="F73" i="1"/>
  <c r="AS123" i="1"/>
  <c r="CB96" i="1"/>
  <c r="O123" i="1"/>
  <c r="AB96" i="1"/>
  <c r="P191" i="1"/>
  <c r="F232" i="1"/>
  <c r="Q191" i="1"/>
  <c r="F241" i="1"/>
  <c r="AU18" i="1"/>
  <c r="F342" i="1"/>
  <c r="AV160" i="1"/>
  <c r="CE154" i="1"/>
  <c r="AW123" i="1"/>
  <c r="CF96" i="1"/>
  <c r="CB154" i="1"/>
  <c r="AS160" i="1"/>
  <c r="O26" i="1"/>
  <c r="F67" i="1"/>
  <c r="J489" i="5" l="1"/>
  <c r="F83" i="1"/>
  <c r="AT26" i="1"/>
  <c r="CA26" i="1"/>
  <c r="J295" i="5"/>
  <c r="AV294" i="1"/>
  <c r="F299" i="1" s="1"/>
  <c r="X22" i="1"/>
  <c r="X323" i="1"/>
  <c r="F319" i="1"/>
  <c r="F256" i="1"/>
  <c r="AR191" i="1"/>
  <c r="W18" i="1"/>
  <c r="F347" i="1"/>
  <c r="AW154" i="1"/>
  <c r="F166" i="1"/>
  <c r="F187" i="1"/>
  <c r="AR154" i="1"/>
  <c r="S18" i="1"/>
  <c r="F338" i="1"/>
  <c r="AR26" i="1"/>
  <c r="F92" i="1"/>
  <c r="AR294" i="1"/>
  <c r="AW96" i="1"/>
  <c r="F129" i="1"/>
  <c r="AS96" i="1"/>
  <c r="F140" i="1"/>
  <c r="AY154" i="1"/>
  <c r="F168" i="1"/>
  <c r="P22" i="1"/>
  <c r="F297" i="1"/>
  <c r="P323" i="1"/>
  <c r="AX18" i="1"/>
  <c r="F330" i="1"/>
  <c r="AY96" i="1"/>
  <c r="F131" i="1"/>
  <c r="AY191" i="1"/>
  <c r="F237" i="1"/>
  <c r="F234" i="1"/>
  <c r="AV191" i="1"/>
  <c r="AS26" i="1"/>
  <c r="F82" i="1"/>
  <c r="AS294" i="1"/>
  <c r="F246" i="1"/>
  <c r="AS191" i="1"/>
  <c r="Q18" i="1"/>
  <c r="F335" i="1"/>
  <c r="AW191" i="1"/>
  <c r="F235" i="1"/>
  <c r="O191" i="1"/>
  <c r="F231" i="1"/>
  <c r="T22" i="1"/>
  <c r="T323" i="1"/>
  <c r="F315" i="1"/>
  <c r="R18" i="1"/>
  <c r="F337" i="1"/>
  <c r="AR96" i="1"/>
  <c r="F150" i="1"/>
  <c r="AW294" i="1"/>
  <c r="AS154" i="1"/>
  <c r="F177" i="1"/>
  <c r="AY22" i="1"/>
  <c r="AY323" i="1"/>
  <c r="F302" i="1"/>
  <c r="F162" i="1"/>
  <c r="O154" i="1"/>
  <c r="Y96" i="1"/>
  <c r="F149" i="1"/>
  <c r="Y294" i="1"/>
  <c r="AV154" i="1"/>
  <c r="F165" i="1"/>
  <c r="F125" i="1"/>
  <c r="O96" i="1"/>
  <c r="BA22" i="1"/>
  <c r="BA323" i="1"/>
  <c r="F314" i="1"/>
  <c r="H16" i="2" s="1"/>
  <c r="H18" i="2" s="1"/>
  <c r="U18" i="1"/>
  <c r="F345" i="1"/>
  <c r="I31" i="5" s="1"/>
  <c r="G31" i="5" s="1"/>
  <c r="F128" i="1"/>
  <c r="AV96" i="1"/>
  <c r="AZ18" i="1"/>
  <c r="F334" i="1"/>
  <c r="X191" i="1"/>
  <c r="F254" i="1"/>
  <c r="AT96" i="1"/>
  <c r="F141" i="1"/>
  <c r="AT294" i="1"/>
  <c r="O294" i="1"/>
  <c r="I32" i="5" l="1"/>
  <c r="AV323" i="1"/>
  <c r="F328" i="1" s="1"/>
  <c r="AV22" i="1"/>
  <c r="Y22" i="1"/>
  <c r="Y323" i="1"/>
  <c r="F320" i="1"/>
  <c r="T18" i="1"/>
  <c r="F344" i="1"/>
  <c r="X18" i="1"/>
  <c r="F348" i="1"/>
  <c r="AV18" i="1"/>
  <c r="AT22" i="1"/>
  <c r="F312" i="1"/>
  <c r="F16" i="2" s="1"/>
  <c r="F18" i="2" s="1"/>
  <c r="AT323" i="1"/>
  <c r="BA18" i="1"/>
  <c r="F343" i="1"/>
  <c r="I30" i="5" s="1"/>
  <c r="AY18" i="1"/>
  <c r="F331" i="1"/>
  <c r="AW22" i="1"/>
  <c r="F300" i="1"/>
  <c r="AW323" i="1"/>
  <c r="AS22" i="1"/>
  <c r="AS323" i="1"/>
  <c r="F311" i="1"/>
  <c r="E16" i="2" s="1"/>
  <c r="AR22" i="1"/>
  <c r="F321" i="1"/>
  <c r="AR323" i="1"/>
  <c r="O22" i="1"/>
  <c r="F296" i="1"/>
  <c r="O323" i="1"/>
  <c r="P18" i="1"/>
  <c r="F326" i="1"/>
  <c r="O18" i="1" l="1"/>
  <c r="F325" i="1"/>
  <c r="AT18" i="1"/>
  <c r="F341" i="1"/>
  <c r="I28" i="5" s="1"/>
  <c r="AR18" i="1"/>
  <c r="F350" i="1"/>
  <c r="AS18" i="1"/>
  <c r="F340" i="1"/>
  <c r="I27" i="5" s="1"/>
  <c r="E18" i="2"/>
  <c r="I16" i="2"/>
  <c r="I18" i="2" s="1"/>
  <c r="Y18" i="1"/>
  <c r="F349" i="1"/>
  <c r="AW18" i="1"/>
  <c r="F329" i="1"/>
  <c r="F351" i="1" l="1"/>
  <c r="J491" i="5" s="1"/>
  <c r="F352" i="1" l="1"/>
  <c r="F353" i="1" l="1"/>
  <c r="J492" i="5"/>
  <c r="J493" i="5" l="1"/>
  <c r="I26" i="5"/>
</calcChain>
</file>

<file path=xl/sharedStrings.xml><?xml version="1.0" encoding="utf-8"?>
<sst xmlns="http://schemas.openxmlformats.org/spreadsheetml/2006/main" count="9736" uniqueCount="822">
  <si>
    <t>Smeta.RU  (495) 974-1589</t>
  </si>
  <si>
    <t>_PS_</t>
  </si>
  <si>
    <t>Smeta.RU</t>
  </si>
  <si>
    <t/>
  </si>
  <si>
    <t>Ремонт помещений ДК 15_10</t>
  </si>
  <si>
    <t>Сметные нормы списания</t>
  </si>
  <si>
    <t>Коды ценников</t>
  </si>
  <si>
    <t>ТСНБ-2001 Московской области (Версия 15.0)</t>
  </si>
  <si>
    <t>ТР для Версии 10: Центральные регионы (с уч. п-ма 2536-ИП/12/ГС от 27.11.12, 01/57049-ЮЛ от 27.04.2018) от 30.08.2018 г</t>
  </si>
  <si>
    <t>МО общий</t>
  </si>
  <si>
    <t>Расценки</t>
  </si>
  <si>
    <t>Машины и механизмы</t>
  </si>
  <si>
    <t>Ценники</t>
  </si>
  <si>
    <t>Поправки  для НБ 2014 года от 03.03.2016 ЭТАЛОН</t>
  </si>
  <si>
    <t>Новая локальная смета</t>
  </si>
  <si>
    <t>Новый раздел</t>
  </si>
  <si>
    <t>Кабинеты 202,203,204</t>
  </si>
  <si>
    <t>1</t>
  </si>
  <si>
    <t>63-5-1</t>
  </si>
  <si>
    <t>Снятие обоев простых и улучшенных</t>
  </si>
  <si>
    <t>100 м2 очищаемой поверхности</t>
  </si>
  <si>
    <t>ТЕРр Московской обл., 63-5-1, приказ Минстроя России №675/пр от 28.02.2017 № 263/пр</t>
  </si>
  <si>
    <t>Ремонтно-строительные работы</t>
  </si>
  <si>
    <t>Стекольные, обойные, облицовочные работы</t>
  </si>
  <si>
    <t>рФЕР-63</t>
  </si>
  <si>
    <t>1,1</t>
  </si>
  <si>
    <t>509-9900</t>
  </si>
  <si>
    <t>Строительный мусор</t>
  </si>
  <si>
    <t>т</t>
  </si>
  <si>
    <t>ТССЦ Московской обл., 509-9900, приказ Минстроя России №675/пр от 28.02.2017 № 258/пр</t>
  </si>
  <si>
    <t>2</t>
  </si>
  <si>
    <t>61-2-9</t>
  </si>
  <si>
    <t>Ремонт штукатурки внутренних стен цементно-известковым раствором</t>
  </si>
  <si>
    <t>100 м2 отремонтированной поверхности</t>
  </si>
  <si>
    <t>ТЕРр Московской обл., 61-2-9, приказ Минстроя России №675/пр от 28.02.2017 № 263/пр</t>
  </si>
  <si>
    <t>Штукатрурные работы</t>
  </si>
  <si>
    <t>рФЕР-61</t>
  </si>
  <si>
    <t>2,1</t>
  </si>
  <si>
    <t>3</t>
  </si>
  <si>
    <t>61-1-9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</si>
  <si>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</si>
  <si>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100 м2 поверхности</t>
  </si>
  <si>
    <t>ТЕРр Московской обл., 61-1-9, приказ Минстроя России №675/пр от 28.02.2017 № 263/пр</t>
  </si>
  <si>
    <t>3,1</t>
  </si>
  <si>
    <t>402-3675</t>
  </si>
  <si>
    <t>Смеси сухие для наливных полов, марка «Ветонит» 4000, универсальный выравниватель</t>
  </si>
  <si>
    <t>ТССЦ Московской обл., 402-3675, приказ Минстроя России №675/пр от 28.02.2017 № 257/пр</t>
  </si>
  <si>
    <t>4</t>
  </si>
  <si>
    <t>15-04-007-1</t>
  </si>
  <si>
    <t>Окраска водно-дисперсионными акриловыми составами улучшенная по штукатурке стен</t>
  </si>
  <si>
    <t>100 м2 окрашиваемой поверхности</t>
  </si>
  <si>
    <t>ТЕР Московской обл., 15-04-007-1, приказ Минстроя России №675/пр от 28.02.2017 № 260/пр</t>
  </si>
  <si>
    <t>)*1,25</t>
  </si>
  <si>
    <t>)*1,15</t>
  </si>
  <si>
    <t>Общестроительные работы</t>
  </si>
  <si>
    <t>Отделочные работы</t>
  </si>
  <si>
    <t>ФЕР-15</t>
  </si>
  <si>
    <t>Поправка: МДС 81-35.2004, п.4.7</t>
  </si>
  <si>
    <t>*0,9</t>
  </si>
  <si>
    <t>*0,85</t>
  </si>
  <si>
    <t>4,1</t>
  </si>
  <si>
    <t>101-3512</t>
  </si>
  <si>
    <t>Краска акриловая ВД-АК 2180, ВГТ</t>
  </si>
  <si>
    <t>ТССЦ Московской обл., 101-3512, приказ Минстроя России №675/пр от 28.02.2017 № 254/пр</t>
  </si>
  <si>
    <t>4,2</t>
  </si>
  <si>
    <t>101-9851-068</t>
  </si>
  <si>
    <t>Краска акрилатно-латексная водно-дисперсионная для стен, очень стойкая к истиранию, щелковисто-матовая, колеруемая "Территория цвета EUROCOLOR ЕВРОПЛАСТ 15"</t>
  </si>
  <si>
    <t>л</t>
  </si>
  <si>
    <t>Московская область Каталог текущих цен на материалы (ГАУ Мособлгосэкспертиза), 101-9851-068</t>
  </si>
  <si>
    <t>261,67</t>
  </si>
  <si>
    <t>5</t>
  </si>
  <si>
    <t>61-7-1</t>
  </si>
  <si>
    <t>Ремонт штукатурки откосов внутри здания цементно-известковым раствором прямолинейных</t>
  </si>
  <si>
    <t>ТЕРр Московской обл., 61-7-1, приказ Минстроя России №675/пр от 28.02.2017 № 263/пр</t>
  </si>
  <si>
    <t>5,1</t>
  </si>
  <si>
    <t>6</t>
  </si>
  <si>
    <t>61-1-11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</si>
  <si>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</si>
  <si>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ТЕРр Московской обл., 61-1-11, приказ Минстроя России №675/пр от 28.02.2017 № 263/пр</t>
  </si>
  <si>
    <t>6,1</t>
  </si>
  <si>
    <t>7</t>
  </si>
  <si>
    <t>62-16-4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</si>
  <si>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</si>
  <si>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ТЕРр Московской обл., 62-16-4, приказ Минстроя России №675/пр от 28.02.2017 № 263/пр</t>
  </si>
  <si>
    <t>Малярные работы</t>
  </si>
  <si>
    <t>рФЕР-62</t>
  </si>
  <si>
    <t>7,1</t>
  </si>
  <si>
    <t>101-1959</t>
  </si>
  <si>
    <t>Краска водоэмульсионная ВЭАК-1180</t>
  </si>
  <si>
    <t>ТССЦ Московской обл., 101-1959, приказ Минстроя России №675/пр от 28.02.2017 № 254/пр</t>
  </si>
  <si>
    <t>7,2</t>
  </si>
  <si>
    <t>8</t>
  </si>
  <si>
    <t>Окраска водно-дисперсионными акриловыми составами улучшенная по штукатурке откосов</t>
  </si>
  <si>
    <t>8,1</t>
  </si>
  <si>
    <t>8,2</t>
  </si>
  <si>
    <t>9</t>
  </si>
  <si>
    <t>10-06-040-2</t>
  </si>
  <si>
    <t>Устройство подвесных потолков из гипсоволокнистых листов (ГВЛ) по системе «КНАУФ» одноуровневых (П 213)</t>
  </si>
  <si>
    <t>100 м2 потолка</t>
  </si>
  <si>
    <t>ТЕР Московской обл., 10-06-040-2, приказ Минстроя России №675/пр от 28.02.2017 № 260/пр</t>
  </si>
  <si>
    <t>Деревянные конструкции</t>
  </si>
  <si>
    <t>ФЕР-10</t>
  </si>
  <si>
    <t>9,1</t>
  </si>
  <si>
    <t>201-1132</t>
  </si>
  <si>
    <t>Тяга подвеса</t>
  </si>
  <si>
    <t>100 шт.</t>
  </si>
  <si>
    <t>ТССЦ Московской обл., 201-1132, приказ Минстроя России №675/пр от 28.02.2017 № 255/пр</t>
  </si>
  <si>
    <t>10</t>
  </si>
  <si>
    <t>15-04-007-2</t>
  </si>
  <si>
    <t>Окраска водно-дисперсионными акриловыми составами улучшенная потолков</t>
  </si>
  <si>
    <t>ТЕР Московской обл., 15-04-007-2, приказ Минстроя России №675/пр от 28.02.2017 № 260/пр</t>
  </si>
  <si>
    <t>10,1</t>
  </si>
  <si>
    <t>10,2</t>
  </si>
  <si>
    <t>11</t>
  </si>
  <si>
    <t>67-4-3</t>
  </si>
  <si>
    <t>Демонтаж люстры</t>
  </si>
  <si>
    <t>ТЕРр Московской обл., 67-4-3, приказ Минстроя России №675/пр от 28.02.2017 № 263/пр</t>
  </si>
  <si>
    <t>Электромонтажные работы</t>
  </si>
  <si>
    <t>рФЕР-67</t>
  </si>
  <si>
    <t>12</t>
  </si>
  <si>
    <t>67-4-5</t>
  </si>
  <si>
    <t>Демонтаж светильников для люминесцентных ламп</t>
  </si>
  <si>
    <t>ТЕРр Московской обл., 67-4-5, приказ Минстроя России №675/пр от 28.02.2017 № 263/пр</t>
  </si>
  <si>
    <t>13</t>
  </si>
  <si>
    <t>м08-03-594-11</t>
  </si>
  <si>
    <t>Светильник в подвесных потолках, устанавливаемый на подвесках, количество ламп в светильнике до 4</t>
  </si>
  <si>
    <t>ТЕРм Московской обл., м08-03-594-11, приказ Минстроя России №675/пр от 28.02.2017 № 259/пр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</si>
  <si>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</si>
  <si>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</si>
  <si>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</si>
  <si>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13,1</t>
  </si>
  <si>
    <t>509-1380-7</t>
  </si>
  <si>
    <t>Светильник светодиодный "Varton" А070 (аналог 4*18), встраиваемый, без рассеивателя, размер 595х595х50мм, 36W, 3000К, IP20, арт. V1-А0-00070-01000-2003630 (V-01-072-036-2700К)</t>
  </si>
  <si>
    <t>шт.</t>
  </si>
  <si>
    <t>Московская область Каталог текущих цен на материалы (ГАУ Мособлгосэкспертиза), 509-1380-7</t>
  </si>
  <si>
    <t>1 883,27</t>
  </si>
  <si>
    <t>14</t>
  </si>
  <si>
    <t>57-3-1</t>
  </si>
  <si>
    <t>Разборка плинтусов деревянных и из пластмассовых материалов</t>
  </si>
  <si>
    <t>100 М ПЛИНТУСА</t>
  </si>
  <si>
    <t>ТЕРр Московской обл., 57-3-1, приказ Минстроя России №675/пр от 28.02.2017 № 263/пр</t>
  </si>
  <si>
    <t>Полы</t>
  </si>
  <si>
    <t>рФЕР-57</t>
  </si>
  <si>
    <t>14,1</t>
  </si>
  <si>
    <t>15</t>
  </si>
  <si>
    <t>57-100-1</t>
  </si>
  <si>
    <t>Разборка покрытий полов из ламината</t>
  </si>
  <si>
    <t>100 м2 покрытия</t>
  </si>
  <si>
    <t>ТСНБ-2001 Московской области, 57-100-1, протокол от 24.05.2017 г. № 5</t>
  </si>
  <si>
    <t>15,1</t>
  </si>
  <si>
    <t>ТССЦ-2001 Московской области, 509-9900, протокол от 24.05.2017 г. № 5</t>
  </si>
  <si>
    <t>16</t>
  </si>
  <si>
    <t>11-01-034-4</t>
  </si>
  <si>
    <t>Устройство покрытий из досок ламинированных замковым способом</t>
  </si>
  <si>
    <t>ТЕР Московской обл., 11-01-034-4, приказ Минстроя России №675/пр от 28.02.2017 № 260/пр</t>
  </si>
  <si>
    <t>ФЕР-11</t>
  </si>
  <si>
    <t>17</t>
  </si>
  <si>
    <t>11-01-040-3</t>
  </si>
  <si>
    <t>Устройство плинтусов поливинилхлоридных на винтах самонарезающих</t>
  </si>
  <si>
    <t>ТЕР Московской обл., 11-01-040-3, приказ Минстроя России №675/пр от 28.02.2017 № 260/пр</t>
  </si>
  <si>
    <t>18</t>
  </si>
  <si>
    <t>11-01-049-1</t>
  </si>
  <si>
    <t>Укладка металлического накладного профиля (порога)</t>
  </si>
  <si>
    <t>100 м профиля</t>
  </si>
  <si>
    <t>ТЕР Московской обл., 11-01-049-1, приказ Минстроя России №675/пр от 28.02.2017 № 260/пр</t>
  </si>
  <si>
    <t>18,1</t>
  </si>
  <si>
    <t>206-1349</t>
  </si>
  <si>
    <t>Профили стыкоперекрывающие из алюминиевых сплавов (порожки) с покрытием, шириной 60 мм</t>
  </si>
  <si>
    <t>м</t>
  </si>
  <si>
    <t>ТССЦ Московской обл., 206-1349, приказ Минстроя России №675/пр от 28.02.2017 № 255/пр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</si>
  <si>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</si>
  <si>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</si>
  <si>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</si>
  <si>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</si>
  <si>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</si>
  <si>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</si>
  <si>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</si>
  <si>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</si>
  <si>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</si>
  <si>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</si>
  <si>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</si>
  <si>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</si>
  <si>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</si>
  <si>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</si>
  <si>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</si>
  <si>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</si>
  <si>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</si>
  <si>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</si>
  <si>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</si>
  <si>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</si>
  <si>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</si>
  <si>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</si>
  <si>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</si>
  <si>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</si>
  <si>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</si>
  <si>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</si>
  <si>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</si>
  <si>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</si>
  <si>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</si>
  <si>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</si>
  <si>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</si>
  <si>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</si>
  <si>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</si>
  <si>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</si>
  <si>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</si>
  <si>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</si>
  <si>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</si>
  <si>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</si>
  <si>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</si>
  <si>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</si>
  <si>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</si>
  <si>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</si>
  <si>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</si>
  <si>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</si>
  <si>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</si>
  <si>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</si>
  <si>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</si>
  <si>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</si>
  <si>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</si>
  <si>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</si>
  <si>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</si>
  <si>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</si>
  <si>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Кабинет 313</t>
  </si>
  <si>
    <t>10-06-031-1</t>
  </si>
  <si>
    <t>Устройство перегородок из гипсоволокнистых листов (ГВЛ) по системе «КНАУФ» с одинарным металлическим каркасом и однослойной обшивкой с обеих сторон (С 361) глухих</t>
  </si>
  <si>
    <t>100 м2 перегородок (за вычетом проемов)</t>
  </si>
  <si>
    <t>ТЕР Московской обл., 10-06-031-1, приказ Минстроя России №675/пр от 28.02.2017 № 260/пр</t>
  </si>
  <si>
    <t>Окраска водно-дисперсионными акриловыми составами улучшенная стен</t>
  </si>
  <si>
    <t>м08-03-594-3</t>
  </si>
  <si>
    <t>Светильник отдельно устанавливаемый на штырях с количеством ламп в светильнике до 4</t>
  </si>
  <si>
    <t>ТЕРм Московской обл., м08-03-594-3, приказ Минстроя России №675/пр от 28.02.2017 № 259/пр</t>
  </si>
  <si>
    <t>509-1380-78</t>
  </si>
  <si>
    <t>Светильник светодиодный "Varton" А070 (аналог 4*18), накладной, без рассеивателя, размер 595х595х50мм, 36W, 4000К, IP20, арт. V1-А0-00070-01000-2003640 (V-01-071-036-4100К)</t>
  </si>
  <si>
    <t>Московская область Каталог текущих цен на материалы (ГАУ Мособлгосэкспертиза), 509-1380-78</t>
  </si>
  <si>
    <t>м08-02-390-1</t>
  </si>
  <si>
    <t>Короба пластмассовые шириной до 40 мм</t>
  </si>
  <si>
    <t>100 м</t>
  </si>
  <si>
    <t>ТЕРм Московской обл., м08-02-390-1, приказ Минстроя России №675/пр от 28.02.2017 № 259/пр</t>
  </si>
  <si>
    <t>509-1831</t>
  </si>
  <si>
    <t>Кабель-канал (короб) "Электропласт" 25x16 мм</t>
  </si>
  <si>
    <t>ТССЦ Московской обл., 509-1831, приказ Минстроя России №675/пр от 28.02.2017 № 258/пр</t>
  </si>
  <si>
    <t>м08-02-399-1</t>
  </si>
  <si>
    <t>Провод в коробах, сечением до 6 мм2</t>
  </si>
  <si>
    <t>ТЕРм Московской обл., м08-02-399-1, приказ Минстроя России №675/пр от 28.02.2017 № 259/пр</t>
  </si>
  <si>
    <t>501-8442</t>
  </si>
  <si>
    <t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1,5 мм2</t>
  </si>
  <si>
    <t>1000 м</t>
  </si>
  <si>
    <t>ТССЦ Московской обл., 501-8442, приказ Минстроя России №675/пр от 28.02.2017 № 258/пр</t>
  </si>
  <si>
    <t>1000 М</t>
  </si>
  <si>
    <t>9,2</t>
  </si>
  <si>
    <t>501-8443</t>
  </si>
  <si>
    <t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2,5 мм2</t>
  </si>
  <si>
    <t>ТССЦ Московской обл., 501-8443, приказ Минстроя России №675/пр от 28.02.2017 № 258/пр</t>
  </si>
  <si>
    <t>м08-03-591-8</t>
  </si>
  <si>
    <t>Розетка штепсельная неутопленного типа при открытой проводке</t>
  </si>
  <si>
    <t>ТЕРм Московской обл., м08-03-591-8, приказ Минстроя России №675/пр от 28.02.2017 № 259/пр</t>
  </si>
  <si>
    <t>503-0470</t>
  </si>
  <si>
    <t>Розетка открытой проводки двухгнездная с заземлением</t>
  </si>
  <si>
    <t>ТССЦ Московской обл., 503-0470, приказ Минстроя России №675/пр от 28.02.2017 № 258/пр</t>
  </si>
  <si>
    <t>м08-03-526-1</t>
  </si>
  <si>
    <t>Автомат одно-, двух-, трехполюсный, устанавливаемый на конструкции на стене или колонне, на ток до 25 А</t>
  </si>
  <si>
    <t>1  ШТ.</t>
  </si>
  <si>
    <t>ТЕРм Московской обл., м08-03-526-1, приказ Минстроя России №675/пр от 28.02.2017 № 259/пр</t>
  </si>
  <si>
    <t>11,1</t>
  </si>
  <si>
    <t>509-2285</t>
  </si>
  <si>
    <t>Выключатели автоматические 16А</t>
  </si>
  <si>
    <t>ТССЦ Московской обл., 509-2285, приказ Минстроя России №675/пр от 28.02.2017 № 258/пр</t>
  </si>
  <si>
    <t>17-01-002-4</t>
  </si>
  <si>
    <t>Установка жалюзей на окна (прим.)</t>
  </si>
  <si>
    <t>10 шт.</t>
  </si>
  <si>
    <t>ТЕР Московской обл., 17-01-002-4, приказ Минстроя России №675/пр от 28.02.2017 № 260/пр</t>
  </si>
  <si>
    <t>Водопровод и канализация - внутренние устройства</t>
  </si>
  <si>
    <t>ФЕР-17</t>
  </si>
  <si>
    <t>12,1</t>
  </si>
  <si>
    <t>301-1528</t>
  </si>
  <si>
    <t>Гарнитура туалетная: вешалки трехрожковые стальные с гальванопокрытием 285х80х25 мм</t>
  </si>
  <si>
    <t>ТССЦ Московской обл., 301-1528, приказ Минстроя России №675/пр от 28.02.2017 № 256/пр</t>
  </si>
  <si>
    <t>12,2</t>
  </si>
  <si>
    <t>цена поставщика</t>
  </si>
  <si>
    <t>Жалюзи вертикальные тканевые 2,3х2,0 м</t>
  </si>
  <si>
    <t>компл.</t>
  </si>
  <si>
    <t>[1 800 / 1,2]</t>
  </si>
  <si>
    <t>56-12-4</t>
  </si>
  <si>
    <t>Смена дверных приборов (ручки)</t>
  </si>
  <si>
    <t>100 шт. приборов</t>
  </si>
  <si>
    <t>ТЕРр Московской обл., 56-12-4, приказ Минстроя России №675/пр от 28.02.2017 № 263/пр</t>
  </si>
  <si>
    <t>Проемы</t>
  </si>
  <si>
    <t>рФЕР-56</t>
  </si>
  <si>
    <t>56-12-5</t>
  </si>
  <si>
    <t>Смена дверных приборов (замки врезные)</t>
  </si>
  <si>
    <t>ТЕРр Московской обл., 56-12-5, приказ Минстроя России №675/пр от 28.02.2017 № 263/пр</t>
  </si>
  <si>
    <t>20</t>
  </si>
  <si>
    <t>20,1</t>
  </si>
  <si>
    <t>101-4852</t>
  </si>
  <si>
    <t>Плинтуса для полов пластиковые, 19х48 мм</t>
  </si>
  <si>
    <t>ТССЦ Московской обл., 101-4852, приказ Минстроя России №675/пр от 28.02.2017 № 254/пр</t>
  </si>
  <si>
    <t>20,2</t>
  </si>
  <si>
    <t>101-4858</t>
  </si>
  <si>
    <t>Плинтуса для полов с кабель-каналом пластиковые, 22х49 мм</t>
  </si>
  <si>
    <t>ТССЦ Московской обл., 101-4858, приказ Минстроя России №675/пр от 28.02.2017 № 254/пр</t>
  </si>
  <si>
    <t>Кабинет 103</t>
  </si>
  <si>
    <t>1,2</t>
  </si>
  <si>
    <t>Помещение в подвальном этаже</t>
  </si>
  <si>
    <t>56-10-1</t>
  </si>
  <si>
    <t>Снятие дверных полотен 2,1х0,9</t>
  </si>
  <si>
    <t>100 м2 дверных полотен</t>
  </si>
  <si>
    <t>ТЕРр Московской обл., 56-10-1, приказ Минстроя России №675/пр от 28.02.2017 № 263/пр</t>
  </si>
  <si>
    <t>56-9-1</t>
  </si>
  <si>
    <t>Демонтаж дверных коробок в каменных стенах с отбивкой штукатурки в откосах</t>
  </si>
  <si>
    <t>100 коробок</t>
  </si>
  <si>
    <t>ТЕРр Московской обл., 56-9-1, приказ Минстроя России №675/пр от 28.02.2017 № 263/пр</t>
  </si>
  <si>
    <t>10-01-039-1</t>
  </si>
  <si>
    <t>Установка блоков в наружных и внутренних дверных проемах в каменных стенах, площадь проема до 3 м2</t>
  </si>
  <si>
    <t>100 м2 проемов</t>
  </si>
  <si>
    <t>ТЕР Московской обл., 10-01-039-1, приказ Минстроя России №675/пр от 28.02.2017 № 260/пр</t>
  </si>
  <si>
    <t>101-0889</t>
  </si>
  <si>
    <t>Скобяные изделия для блоков входных дверей в помещение однопольных</t>
  </si>
  <si>
    <t>ТССЦ Московской обл., 101-0889, приказ Минстроя России №675/пр от 28.02.2017 № 254/пр</t>
  </si>
  <si>
    <t>3,2</t>
  </si>
  <si>
    <t>203-0223</t>
  </si>
  <si>
    <t>Блоки дверные с рамочными полотнами однопольные ДН 21-10, площадь 2,05 м2; ДН 24-10, площадь 2,35 м2</t>
  </si>
  <si>
    <t>м2</t>
  </si>
  <si>
    <t>ТССЦ Московской обл., 203-0223, приказ Минстроя России №675/пр от 28.02.2017 № 255/пр</t>
  </si>
  <si>
    <t>3,3</t>
  </si>
  <si>
    <t>203-8095</t>
  </si>
  <si>
    <t>Блоки дверные внутренние однопольные глухие шлифованные, из массива сосны, тонированные 2,1х0,9</t>
  </si>
  <si>
    <t>ТССЦ Московской обл., 203-8095, приказ Минстроя России №675/пр от 28.02.2017 № 255/пр</t>
  </si>
  <si>
    <t>Ремонт штукатурки откосов внутри здания по камню и бетону цементно-известковым раствором прямолинейных</t>
  </si>
  <si>
    <t>5,2</t>
  </si>
  <si>
    <t>62-16-1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</si>
  <si>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</si>
  <si>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ТЕРр Московской обл., 62-16-1, приказ Минстроя России №675/пр от 28.02.2017 № 263/пр</t>
  </si>
  <si>
    <t>61-4-9</t>
  </si>
  <si>
    <t>Ремонт штукатурки потолков цементно-известковым раствором</t>
  </si>
  <si>
    <t>ТЕРр Московской обл., 61-4-9, приказ Минстроя России №675/пр от 28.02.2017 № 263/пр</t>
  </si>
  <si>
    <t>62-17-4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</si>
  <si>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</si>
  <si>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ТЕРр Московской обл., 62-17-4, приказ Минстроя России №675/пр от 28.02.2017 № 263/пр</t>
  </si>
  <si>
    <t>13,2</t>
  </si>
  <si>
    <t>м08-02-399-2</t>
  </si>
  <si>
    <t>Провод в коробах, сечением до 35 мм2</t>
  </si>
  <si>
    <t>ТЕРм Московской обл., м08-02-399-2, приказ Минстроя России №675/пр от 28.02.2017 № 259/пр</t>
  </si>
  <si>
    <t>501-8458</t>
  </si>
  <si>
    <t>Кабель силовой с медными жилами с поливинилхлоридной изоляцией и оболочкой, не распространяющий горение марки ВВГнг, напряжением 0,66 кВ, с числом жил - 5 и сечением 4 мм2</t>
  </si>
  <si>
    <t>ТССЦ Московской обл., 501-8458, приказ Минстроя России №675/пр от 28.02.2017 № 258/пр</t>
  </si>
  <si>
    <t>16,1</t>
  </si>
  <si>
    <t>16,2</t>
  </si>
  <si>
    <t>503-0660</t>
  </si>
  <si>
    <t>Розетка 135 стационарная 3P+PE+N 63А, 380В, IP54</t>
  </si>
  <si>
    <t>ТССЦ Московской обл., 503-0660, приказ Минстроя России №675/пр от 28.02.2017 № 258/пр</t>
  </si>
  <si>
    <t>Погрузка и вывоз мусора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</si>
  <si>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</si>
  <si>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</si>
  <si>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</si>
  <si>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ТССЦпг Московской обл., т01-01-01-041, приказ Минстроя России №675/пр от 28.02.2017 № 261/пр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</si>
  <si>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</si>
  <si>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</si>
  <si>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</si>
  <si>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т03-21-01-020</t>
  </si>
  <si>
    <t>Перевозка грузов I класса автомобилями-самосвалами грузоподъемностью 10 т работающих вне карьера на расстояние до 20 км</t>
  </si>
  <si>
    <t>ТССЦпг Московской обл., т03-21-01-020, приказ Минстроя России №675/пр от 28.02.2017 № 261/пр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</si>
  <si>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</si>
  <si>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</si>
  <si>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</si>
  <si>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Итого</t>
  </si>
  <si>
    <t>НДС</t>
  </si>
  <si>
    <t>НДС 20%</t>
  </si>
  <si>
    <t>Всего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</si>
  <si>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</si>
  <si>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</si>
  <si>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</si>
  <si>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</si>
  <si>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</si>
  <si>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</si>
  <si>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</si>
  <si>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</si>
  <si>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</si>
  <si>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</si>
  <si>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</si>
  <si>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</si>
  <si>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</si>
  <si>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</si>
  <si>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</si>
  <si>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</si>
  <si>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</si>
  <si>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</si>
  <si>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</si>
  <si>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</si>
  <si>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</si>
  <si>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</si>
  <si>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</si>
  <si>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</si>
  <si>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</si>
  <si>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</si>
  <si>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</si>
  <si>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</si>
  <si>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</si>
  <si>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</si>
  <si>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</si>
  <si>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</si>
  <si>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</si>
  <si>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</si>
  <si>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</si>
  <si>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</si>
  <si>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</si>
  <si>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</si>
  <si>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</si>
  <si>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</si>
  <si>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</si>
  <si>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</si>
  <si>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</si>
  <si>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</si>
  <si>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</si>
  <si>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</si>
  <si>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</si>
  <si>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</si>
  <si>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</si>
  <si>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</si>
  <si>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</si>
  <si>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</si>
  <si>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</si>
  <si>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</si>
  <si>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</si>
  <si>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</si>
  <si>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</si>
  <si>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</si>
  <si>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</si>
  <si>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</si>
  <si>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</si>
  <si>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</si>
  <si>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</si>
  <si>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ТСНБ-2001 Московской области (редакция 2014 г)</t>
  </si>
  <si>
    <t>Вид цен</t>
  </si>
  <si>
    <t>Московская область Каталог текущих цен на материалы, сентябрь 2019 г</t>
  </si>
  <si>
    <t>_OBSM_</t>
  </si>
  <si>
    <t>1-1020-90</t>
  </si>
  <si>
    <t>Рабочий строитель среднего разряда 2</t>
  </si>
  <si>
    <t>чел.-ч</t>
  </si>
  <si>
    <t>1-1033-90</t>
  </si>
  <si>
    <t>Рабочий строитель среднего разряда 3,3</t>
  </si>
  <si>
    <t>Затраты труда машинистов</t>
  </si>
  <si>
    <t>чел.час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</si>
  <si>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</si>
  <si>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</si>
  <si>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</si>
  <si>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маш.-ч</t>
  </si>
  <si>
    <t>402-0083</t>
  </si>
  <si>
    <t>ТССЦ Московской обл., 402-0083, приказ Минстроя России №675/пр от 28.02.2017 № 257/пр</t>
  </si>
  <si>
    <t>Раствор готовый отделочный тяжелый, цементно-известковый 1:1:6</t>
  </si>
  <si>
    <t>м3</t>
  </si>
  <si>
    <t>411-0001</t>
  </si>
  <si>
    <t>ТССЦ Московской обл., 411-0001, приказ Минстроя России №675/пр от 28.02.2017 № 257/пр</t>
  </si>
  <si>
    <t>Вода</t>
  </si>
  <si>
    <t>1-1041-90</t>
  </si>
  <si>
    <t>Рабочий строитель среднего разряда 4,1</t>
  </si>
  <si>
    <t>110901</t>
  </si>
  <si>
    <t>ТСЭМ Московской обл., 110901, приказ Минстроя России №675/пр от 28.02.2017 № 264/пр</t>
  </si>
  <si>
    <t>Растворосмесители передвижные 65 л</t>
  </si>
  <si>
    <t>101-1944</t>
  </si>
  <si>
    <t>ТССЦ Московской обл., 101-1944, приказ Минстроя России №675/пр от 28.02.2017 № 254/пр</t>
  </si>
  <si>
    <t>Грунтовка для внутренних работ ВАК-01-У</t>
  </si>
  <si>
    <t>1-1032-90</t>
  </si>
  <si>
    <t>Рабочий строитель среднего разряда 3,2</t>
  </si>
  <si>
    <t>030952</t>
  </si>
  <si>
    <t>ТСЭМ Московской обл., 030952, приказ Минстроя России №675/пр от 28.02.2017 № 264/пр</t>
  </si>
  <si>
    <t>Подъемники грузоподъемностью до 500 кг одномачтовые, высота подъема 25 м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</si>
  <si>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</si>
  <si>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</si>
  <si>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</si>
  <si>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101-1596</t>
  </si>
  <si>
    <t>ТССЦ Московской обл., 101-1596, приказ Минстроя России №675/пр от 28.02.2017 № 254/пр</t>
  </si>
  <si>
    <t>Шкурка шлифовальная двухслойная с зернистостью 40-25</t>
  </si>
  <si>
    <t>101-1757</t>
  </si>
  <si>
    <t>ТССЦ Московской обл., 101-1757, приказ Минстроя России №675/пр от 28.02.2017 № 254/пр</t>
  </si>
  <si>
    <t>Ветошь</t>
  </si>
  <si>
    <t>кг</t>
  </si>
  <si>
    <t>101-3585</t>
  </si>
  <si>
    <t>ТССЦ Московской обл., 101-3585, приказ Минстроя России №675/пр от 28.02.2017 № 254/пр</t>
  </si>
  <si>
    <t>Шпатлевка водно-дисперсионная</t>
  </si>
  <si>
    <t>101-4163</t>
  </si>
  <si>
    <t>ТССЦ Московской обл., 101-4163, приказ Минстроя России №675/пр от 28.02.2017 № 254/пр</t>
  </si>
  <si>
    <t>Грунтовка акриловая НОРТЕКС-ГРУНТ</t>
  </si>
  <si>
    <t>1-1034-90</t>
  </si>
  <si>
    <t>Рабочий строитель среднего разряда 3,4</t>
  </si>
  <si>
    <t>1-1045-90</t>
  </si>
  <si>
    <t>Рабочий строитель среднего разряда 4,5</t>
  </si>
  <si>
    <t>1-1031-90</t>
  </si>
  <si>
    <t>Рабочий строитель среднего разряда 3,1</t>
  </si>
  <si>
    <t>101-0620</t>
  </si>
  <si>
    <t>ТССЦ Московской обл., 101-0620, приказ Минстроя России №675/пр от 28.02.2017 № 254/пр</t>
  </si>
  <si>
    <t>Мел природный молотый</t>
  </si>
  <si>
    <t>101-0623</t>
  </si>
  <si>
    <t>ТССЦ Московской обл., 101-0623, приказ Минстроя России №675/пр от 28.02.2017 № 254/пр</t>
  </si>
  <si>
    <t>Мыло твердое хозяйственное 72%</t>
  </si>
  <si>
    <t>101-1712</t>
  </si>
  <si>
    <t>ТССЦ Московской обл., 101-1712, приказ Минстроя России №675/пр от 28.02.2017 № 254/пр</t>
  </si>
  <si>
    <t>Шпатлевка клеевая</t>
  </si>
  <si>
    <t>101-1840</t>
  </si>
  <si>
    <t>ТССЦ Московской обл., 101-1840, приказ Минстроя России №675/пр от 28.02.2017 № 254/пр</t>
  </si>
  <si>
    <t>Клей малярный жидкий</t>
  </si>
  <si>
    <t>409-0639</t>
  </si>
  <si>
    <t>ТССЦ Московской обл., 409-0639, приказ Минстроя России №675/пр от 28.02.2017 № 257/пр</t>
  </si>
  <si>
    <t>Пемза шлаковая (щебень пористый из металлургического шлака), марка 600, фракция 5-10 мм</t>
  </si>
  <si>
    <t>1-1035-90</t>
  </si>
  <si>
    <t>Рабочий строитель среднего разряда 3,5</t>
  </si>
  <si>
    <t>134041</t>
  </si>
  <si>
    <t>ТСЭМ Московской обл., 134041, приказ Минстроя России №675/пр от 28.02.2017 № 264/пр</t>
  </si>
  <si>
    <t>Шуруповерт</t>
  </si>
  <si>
    <t>330901</t>
  </si>
  <si>
    <t>ТСЭМ Московской обл., 330901, приказ Минстроя России №675/пр от 28.02.2017 № 264/пр</t>
  </si>
  <si>
    <t>Ножницы электрические</t>
  </si>
  <si>
    <t>331451</t>
  </si>
  <si>
    <t>ТСЭМ Московской обл., 331451, приказ Минстроя России №675/пр от 28.02.2017 № 264/пр</t>
  </si>
  <si>
    <t>Перфораторы электрические</t>
  </si>
  <si>
    <t>101-2430</t>
  </si>
  <si>
    <t>ТССЦ Московской обл., 101-2430, приказ Минстроя России №675/пр от 28.02.2017 № 254/пр</t>
  </si>
  <si>
    <t>Грунтовка «Тифенгрунд», КНАУФ</t>
  </si>
  <si>
    <t>101-2439</t>
  </si>
  <si>
    <t>ТССЦ Московской обл., 101-2439, приказ Минстроя России №675/пр от 28.02.2017 № 254/пр</t>
  </si>
  <si>
    <t>Шпаклевка «Фугенфюллер ГВ», КНАУФ</t>
  </si>
  <si>
    <t>101-2474</t>
  </si>
  <si>
    <t>ТССЦ Московской обл., 101-2474, приказ Минстроя России №675/пр от 28.02.2017 № 254/пр</t>
  </si>
  <si>
    <t>Лента бумажная для повышения трещиностойкости стыков ГКЛ и ГВЛ</t>
  </si>
  <si>
    <t>101-2480</t>
  </si>
  <si>
    <t>ТССЦ Московской обл., 101-2480, приказ Минстроя России №675/пр от 28.02.2017 № 254/пр</t>
  </si>
  <si>
    <t>Лента разделительная для сопряжения потолка из ЛГК со стеной</t>
  </si>
  <si>
    <t>101-2484</t>
  </si>
  <si>
    <t>ТССЦ Московской обл., 101-2484, приказ Минстроя России №675/пр от 28.02.2017 № 254/пр</t>
  </si>
  <si>
    <t>Лента эластичная самоклеящаяся для профилей направляющих «Дихтунгсбанд» 30/30000 мм</t>
  </si>
  <si>
    <t>101-2515</t>
  </si>
  <si>
    <t>ТССЦ Московской обл., 101-2515, приказ Минстроя России №675/пр от 28.02.2017 № 254/пр</t>
  </si>
  <si>
    <t>Листы гипсоволокнистые малоформатные влагостойкие 1500х1200х10 мм</t>
  </si>
  <si>
    <t>101-2582</t>
  </si>
  <si>
    <t>ТССЦ Московской обл., 101-2582, приказ Минстроя России №675/пр от 28.02.2017 № 254/пр</t>
  </si>
  <si>
    <t>Шуруп самонарезающий (LN) 3,5/9,5 мм</t>
  </si>
  <si>
    <t>101-2587</t>
  </si>
  <si>
    <t>ТССЦ Московской обл., 101-2587, приказ Минстроя России №675/пр от 28.02.2017 № 254/пр</t>
  </si>
  <si>
    <t>Шуруп для ГВЛ 3,9/30</t>
  </si>
  <si>
    <t>101-2589</t>
  </si>
  <si>
    <t>ТССЦ Московской обл., 101-2589, приказ Минстроя России №675/пр от 28.02.2017 № 254/пр</t>
  </si>
  <si>
    <t>Дюбель-гвоздь 6/39 мм</t>
  </si>
  <si>
    <t>101-2590</t>
  </si>
  <si>
    <t>ТССЦ Московской обл., 101-2590, приказ Минстроя России №675/пр от 28.02.2017 № 254/пр</t>
  </si>
  <si>
    <t>Дюбель с шурупом 6/35 мм</t>
  </si>
  <si>
    <t>201-0797</t>
  </si>
  <si>
    <t>ТССЦ Московской обл., 201-0797, приказ Минстроя России №675/пр от 28.02.2017 № 255/пр</t>
  </si>
  <si>
    <t>Профиль направляющий ПН 28/27/0,6</t>
  </si>
  <si>
    <t>201-0802</t>
  </si>
  <si>
    <t>ТССЦ Московской обл., 201-0802, приказ Минстроя России №675/пр от 28.02.2017 № 255/пр</t>
  </si>
  <si>
    <t>Профиль потолочный ПП 60/27/0,6</t>
  </si>
  <si>
    <t>201-0816</t>
  </si>
  <si>
    <t>ТССЦ Московской обл., 201-0816, приказ Минстроя России №675/пр от 28.02.2017 № 255/пр</t>
  </si>
  <si>
    <t>Подвес с зажимом для ПП-профиля 60*27 мм</t>
  </si>
  <si>
    <t>201-0823</t>
  </si>
  <si>
    <t>ТССЦ Московской обл., 201-0823, приказ Минстроя России №675/пр от 28.02.2017 № 255/пр</t>
  </si>
  <si>
    <t>Соединители профилей одноуровневые ПП</t>
  </si>
  <si>
    <t>201-0831</t>
  </si>
  <si>
    <t>ТССЦ Московской обл., 201-0831, приказ Минстроя России №675/пр от 28.02.2017 № 255/пр</t>
  </si>
  <si>
    <t>ПП- удлинитель профилей 60*27</t>
  </si>
  <si>
    <t>1-1023-90</t>
  </si>
  <si>
    <t>Рабочий строитель среднего разряда 2,3</t>
  </si>
  <si>
    <t>1-2042-90</t>
  </si>
  <si>
    <t>Рабочий монтажник среднего разряда 4,2</t>
  </si>
  <si>
    <t>021102</t>
  </si>
  <si>
    <t>ТСЭМ Московской обл., 021102, приказ Минстроя России №675/пр от 28.02.2017 № 264/пр</t>
  </si>
  <si>
    <t>Краны на автомобильном ходу при работе на монтаже технологического оборудования 10 т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</si>
  <si>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</si>
  <si>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</si>
  <si>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</si>
  <si>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331002</t>
  </si>
  <si>
    <t>ТСЭМ Московской обл., 331002, приказ Минстроя России №675/пр от 28.02.2017 № 264/пр</t>
  </si>
  <si>
    <t>Станок сверлильный</t>
  </si>
  <si>
    <t>101-1616</t>
  </si>
  <si>
    <t>ТССЦ Московской обл., 101-1616, приказ Минстроя России №675/пр от 28.02.2017 № 254/пр</t>
  </si>
  <si>
    <t>Сталь круглая углеродистая обыкновенного качества марки ВСт3пс5-1 диаметром 10 мм</t>
  </si>
  <si>
    <t>101-1924</t>
  </si>
  <si>
    <t>ТССЦ Московской обл., 101-1924, приказ Минстроя России №675/пр от 28.02.2017 № 254/пр</t>
  </si>
  <si>
    <t>Электроды диаметром 4 мм Э42А</t>
  </si>
  <si>
    <t>101-1977</t>
  </si>
  <si>
    <t>ТССЦ Московской обл., 101-1977, приказ Минстроя России №675/пр от 28.02.2017 № 254/пр</t>
  </si>
  <si>
    <t>Болты с гайками и шайбами строительные</t>
  </si>
  <si>
    <t>101-2143</t>
  </si>
  <si>
    <t>ТССЦ Московской обл., 101-2143, приказ Минстроя России №675/пр от 28.02.2017 № 254/пр</t>
  </si>
  <si>
    <t>Краска</t>
  </si>
  <si>
    <t>101-2478</t>
  </si>
  <si>
    <t>ТССЦ Московской обл., 101-2478, приказ Минстроя России №675/пр от 28.02.2017 № 254/пр</t>
  </si>
  <si>
    <t>Лента К226</t>
  </si>
  <si>
    <t>101-2499</t>
  </si>
  <si>
    <t>ТССЦ Московской обл., 101-2499, приказ Минстроя России №675/пр от 28.02.2017 № 254/пр</t>
  </si>
  <si>
    <t>Лента изоляционная прорезиненная односторонняя ширина 20 мм, толщина 0,25-0,35 мм</t>
  </si>
  <si>
    <t>402-0018</t>
  </si>
  <si>
    <t>ТССЦ Московской обл., 402-0018, приказ Минстроя России №675/пр от 28.02.2017 № 257/пр</t>
  </si>
  <si>
    <t>Смеси сухие известково-карбонатные штукатурные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</si>
  <si>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</si>
  <si>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</si>
  <si>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</si>
  <si>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</si>
  <si>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1-100-20-90</t>
  </si>
  <si>
    <t>Рабочий среднего разряда 2,0</t>
  </si>
  <si>
    <t>ТСЭМ-2001 Московской области, 030954, протокол от 24.05.2017 г. № 5</t>
  </si>
  <si>
    <t>1-1038-90</t>
  </si>
  <si>
    <t>Рабочий строитель среднего разряда 3,8</t>
  </si>
  <si>
    <t>331531</t>
  </si>
  <si>
    <t>ТСЭМ Московской обл., 331531, приказ Минстроя России №675/пр от 28.02.2017 № 264/пр</t>
  </si>
  <si>
    <t>Пила дисковая электрическая</t>
  </si>
  <si>
    <t>101-2962</t>
  </si>
  <si>
    <t>ТССЦ Московской обл., 101-2962, приказ Минстроя России №675/пр от 28.02.2017 № 254/пр</t>
  </si>
  <si>
    <t>Подложка под паркет и ламинат "Порилекс НПЭ", толщина 2 мм</t>
  </si>
  <si>
    <t>10 м2</t>
  </si>
  <si>
    <t>101-4658</t>
  </si>
  <si>
    <t>ТССЦ Московской обл., 101-4658, приказ Минстроя России №675/пр от 28.02.2017 № 254/пр</t>
  </si>
  <si>
    <t>Покрытие напольное ламинированное марки "Kronostar", 31 класс износостойкости, толщина 7 мм</t>
  </si>
  <si>
    <t>1-1036-90</t>
  </si>
  <si>
    <t>Рабочий строитель среднего разряда 3,6</t>
  </si>
  <si>
    <t>330206</t>
  </si>
  <si>
    <t>ТСЭМ Московской обл., 330206, приказ Минстроя России №675/пр от 28.02.2017 № 264/пр</t>
  </si>
  <si>
    <t>Дрели электрические</t>
  </si>
  <si>
    <t>101-2201</t>
  </si>
  <si>
    <t>ТССЦ Московской обл., 101-2201, приказ Минстроя России №675/пр от 28.02.2017 № 254/пр</t>
  </si>
  <si>
    <t>Дюбели распорные полиэтиленовые 6х30 мм</t>
  </si>
  <si>
    <t>1000 шт.</t>
  </si>
  <si>
    <t>101-4282</t>
  </si>
  <si>
    <t>ТССЦ Московской обл., 101-4282, приказ Минстроя России №675/пр от 28.02.2017 № 254/пр</t>
  </si>
  <si>
    <t>Винты самонарезающие остроконечные длиной 35 мм</t>
  </si>
  <si>
    <t>101-4847</t>
  </si>
  <si>
    <t>ТССЦ Московской обл., 101-4847, приказ Минстроя России №675/пр от 28.02.2017 № 254/пр</t>
  </si>
  <si>
    <t>Уголок наружный для пластикового плинтуса, высота 48 мм</t>
  </si>
  <si>
    <t>101-4848</t>
  </si>
  <si>
    <t>ТССЦ Московской обл., 101-4848, приказ Минстроя России №675/пр от 28.02.2017 № 254/пр</t>
  </si>
  <si>
    <t>Уголок внутренний для пластикового плинтуса, высота 48 мм</t>
  </si>
  <si>
    <t>101-4849</t>
  </si>
  <si>
    <t>ТССЦ Московской обл., 101-4849, приказ Минстроя России №675/пр от 28.02.2017 № 254/пр</t>
  </si>
  <si>
    <t>Соединитель для пластикового плинтуса, высота 48 мм</t>
  </si>
  <si>
    <t>101-4850</t>
  </si>
  <si>
    <t>ТССЦ Московской обл., 101-4850, приказ Минстроя России №675/пр от 28.02.2017 № 254/пр</t>
  </si>
  <si>
    <t>Заглушка торцевая для пластикового плинтуса левая, высота 48 мм</t>
  </si>
  <si>
    <t>101-4851</t>
  </si>
  <si>
    <t>ТССЦ Московской обл., 101-4851, приказ Минстроя России №675/пр от 28.02.2017 № 254/пр</t>
  </si>
  <si>
    <t>Заглушки торцевая для пластикового плинтуса правая, высота 48 мм</t>
  </si>
  <si>
    <t>101-2485</t>
  </si>
  <si>
    <t>ТССЦ Московской обл., 101-2485, приказ Минстроя России №675/пр от 28.02.2017 № 254/пр</t>
  </si>
  <si>
    <t>Лента эластичная самоклеящаяся для профилей направляющих «Дихтунгсбанд» 50/30000 мм</t>
  </si>
  <si>
    <t>101-2514</t>
  </si>
  <si>
    <t>ТССЦ Московской обл., 101-2514, приказ Минстроя России №675/пр от 28.02.2017 № 254/пр</t>
  </si>
  <si>
    <t>Листы гипсоволокнистые влагостойкие ГВЛВ 12,5 мм</t>
  </si>
  <si>
    <t>201-0786</t>
  </si>
  <si>
    <t>ТССЦ Московской обл., 201-0786, приказ Минстроя России №675/пр от 28.02.2017 № 255/пр</t>
  </si>
  <si>
    <t>Профиль направляющий ПН-2 50/40/0,6</t>
  </si>
  <si>
    <t>201-0805</t>
  </si>
  <si>
    <t>ТССЦ Московской обл., 201-0805, приказ Минстроя России №675/пр от 28.02.2017 № 255/пр</t>
  </si>
  <si>
    <t>Профиль стоечный ПС-2 50/50/0,6</t>
  </si>
  <si>
    <t>405-0219</t>
  </si>
  <si>
    <t>ТССЦ Московской обл., 405-0219, приказ Минстроя России №675/пр от 28.02.2017 № 257/пр</t>
  </si>
  <si>
    <t>Гипсовые вяжущие, марка Г3</t>
  </si>
  <si>
    <t>507-0701</t>
  </si>
  <si>
    <t>ТССЦ Московской обл., 507-0701, приказ Минстроя России №675/пр от 28.02.2017 № 258/пр</t>
  </si>
  <si>
    <t>Трубка полихлорвиниловая</t>
  </si>
  <si>
    <t>1-1039-90</t>
  </si>
  <si>
    <t>Рабочий строитель среднего разряда 3,9</t>
  </si>
  <si>
    <t>101-1481</t>
  </si>
  <si>
    <t>ТССЦ Московской обл., 101-1481, приказ Минстроя России №675/пр от 28.02.2017 № 254/пр</t>
  </si>
  <si>
    <t>Шурупы с полукруглой головкой 4x40 мм</t>
  </si>
  <si>
    <t>101-2202</t>
  </si>
  <si>
    <t>ТССЦ Московской обл., 101-2202, приказ Минстроя России №675/пр от 28.02.2017 № 254/пр</t>
  </si>
  <si>
    <t>Дюбели распорные полиэтиленовые 6х40 мм</t>
  </si>
  <si>
    <t>1-2038-90</t>
  </si>
  <si>
    <t>Рабочий монтажник среднего разряда 3,8</t>
  </si>
  <si>
    <t>101-1477</t>
  </si>
  <si>
    <t>ТССЦ Московской обл., 101-1477, приказ Минстроя России №675/пр от 28.02.2017 № 254/пр</t>
  </si>
  <si>
    <t>Шурупы с полукруглой головкой 2,5х20 мм</t>
  </si>
  <si>
    <t>101-3914</t>
  </si>
  <si>
    <t>ТССЦ Московской обл., 101-3914, приказ Минстроя России №675/пр от 28.02.2017 № 254/пр</t>
  </si>
  <si>
    <t>Дюбели распорные полипропиленовые</t>
  </si>
  <si>
    <t>1-2039-90</t>
  </si>
  <si>
    <t>Рабочий монтажник среднего разряда 3,9</t>
  </si>
  <si>
    <t>101-1665</t>
  </si>
  <si>
    <t>ТССЦ Московской обл., 101-1665, приказ Минстроя России №675/пр от 28.02.2017 № 254/пр</t>
  </si>
  <si>
    <t>Лак электроизоляционный 318</t>
  </si>
  <si>
    <t>101-1964</t>
  </si>
  <si>
    <t>ТССЦ Московской обл., 101-1964, приказ Минстроя России №675/пр от 28.02.2017 № 254/пр</t>
  </si>
  <si>
    <t>Шпагат бумажный</t>
  </si>
  <si>
    <t>101-2365</t>
  </si>
  <si>
    <t>ТССЦ Московской обл., 101-2365, приказ Минстроя России №675/пр от 28.02.2017 № 254/пр</t>
  </si>
  <si>
    <t>Нитки швейные</t>
  </si>
  <si>
    <t>201-0843</t>
  </si>
  <si>
    <t>ТССЦ Московской обл., 201-0843, приказ Минстроя России №675/пр от 28.02.2017 № 255/пр</t>
  </si>
  <si>
    <t>Конструкции стальные индивидуальные решетчатые сварные массой до 0,1 т</t>
  </si>
  <si>
    <t>509-0090</t>
  </si>
  <si>
    <t>ТССЦ Московской обл., 509-0090, приказ Минстроя России №675/пр от 28.02.2017 № 258/пр</t>
  </si>
  <si>
    <t>Перемычки гибкие, тип ПГС-50</t>
  </si>
  <si>
    <t>509-1210</t>
  </si>
  <si>
    <t>ТССЦ Московской обл., 509-1210, приказ Минстроя России №675/пр от 28.02.2017 № 258/пр</t>
  </si>
  <si>
    <t>Вазелин технический</t>
  </si>
  <si>
    <t>1-1040-90</t>
  </si>
  <si>
    <t>Рабочий строитель среднего разряда 4</t>
  </si>
  <si>
    <t>101-0782</t>
  </si>
  <si>
    <t>ТССЦ Московской обл., 101-0782, приказ Минстроя России №675/пр от 28.02.2017 № 254/пр</t>
  </si>
  <si>
    <t>Поковки из квадратных заготовок, масса 1,8 кг</t>
  </si>
  <si>
    <t>101-2182</t>
  </si>
  <si>
    <t>ТССЦ Московской обл., 101-2182, приказ Минстроя России №675/пр от 28.02.2017 № 254/пр</t>
  </si>
  <si>
    <t>Шурупы с полукруглой головкой 5х50 мм</t>
  </si>
  <si>
    <t>1-1030-90</t>
  </si>
  <si>
    <t>Рабочий строитель среднего разряда 3</t>
  </si>
  <si>
    <t>101-1480</t>
  </si>
  <si>
    <t>ТССЦ Московской обл., 101-1480, приказ Минстроя России №675/пр от 28.02.2017 № 254/пр</t>
  </si>
  <si>
    <t>Шурупы с полукруглой головкой 3,5х35 мм</t>
  </si>
  <si>
    <t>101-2002</t>
  </si>
  <si>
    <t>ТССЦ Московской обл., 101-2002, приказ Минстроя России №675/пр от 28.02.2017 № 254/пр</t>
  </si>
  <si>
    <t>Ручки-кнопки со сквозным стержнем на лапках алюминиевые или из сплава ЦАМ</t>
  </si>
  <si>
    <t>101-0950</t>
  </si>
  <si>
    <t>ТССЦ Московской обл., 101-0950, приказ Минстроя России №675/пр от 28.02.2017 № 254/пр</t>
  </si>
  <si>
    <t>Замок врезной оцинкованный с цилиндровым механизмом</t>
  </si>
  <si>
    <t>1-1022-90</t>
  </si>
  <si>
    <t>Рабочий строитель среднего разряда 2,2</t>
  </si>
  <si>
    <t>050101</t>
  </si>
  <si>
    <t>ТСЭМ Московской обл., 050101, приказ Минстроя России №675/пр от 28.02.2017 № 264/пр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</si>
  <si>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</si>
  <si>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</si>
  <si>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ТСЭМ Московской обл., 330804, приказ Минстроя России №675/пр от 28.02.2017 № 264/пр</t>
  </si>
  <si>
    <t>Молотки при работе от передвижных компрессорных станций отбойные пневматические</t>
  </si>
  <si>
    <t>020129</t>
  </si>
  <si>
    <t>ТСЭМ Московской обл., 020129, приказ Минстроя России №675/пр от 28.02.2017 № 264/пр</t>
  </si>
  <si>
    <t>Краны башенные при работе на других видах строительства 8 т</t>
  </si>
  <si>
    <t>101-1789</t>
  </si>
  <si>
    <t>ТССЦ Московской обл., 101-1789, приказ Минстроя России №675/пр от 28.02.2017 № 254/пр</t>
  </si>
  <si>
    <t>Ерши металлические строительные</t>
  </si>
  <si>
    <t>101-1805</t>
  </si>
  <si>
    <t>ТССЦ Московской обл., 101-1805, приказ Минстроя России №675/пр от 28.02.2017 № 254/пр</t>
  </si>
  <si>
    <t>Гвозди строительные</t>
  </si>
  <si>
    <t>101-8052</t>
  </si>
  <si>
    <t>ТССЦ Московской обл., 101-8052, приказ Минстроя России №675/пр от 28.02.2017 № 254/пр</t>
  </si>
  <si>
    <t>Пена монтажная</t>
  </si>
  <si>
    <t>102-0053</t>
  </si>
  <si>
    <t>ТССЦ Московской обл., 102-0053, приказ Минстроя России №675/пр от 28.02.2017 № 254/пр</t>
  </si>
  <si>
    <t>Доски обрезные хвойных пород длиной 4-6,5 м, шириной 75-150 мм, толщиной 25 мм, III сорта</t>
  </si>
  <si>
    <t>402-0087</t>
  </si>
  <si>
    <t>ТССЦ Московской обл., 402-0087, приказ Минстроя России №675/пр от 28.02.2017 № 257/пр</t>
  </si>
  <si>
    <t>Раствор готовый отделочный тяжелый, известковый 1:2,0</t>
  </si>
  <si>
    <t>1-1010-90</t>
  </si>
  <si>
    <t>Рабочий строитель среднего разряда 1</t>
  </si>
  <si>
    <t>400051</t>
  </si>
  <si>
    <t>ТСЭМ Московской обл., 400051, приказ Минстроя России №675/пр от 28.02.2017 № 264/пр</t>
  </si>
  <si>
    <t>Автомобиль-самосвал, грузоподъемность до 7 т</t>
  </si>
  <si>
    <t>400052</t>
  </si>
  <si>
    <t>ТСЭМ Московской обл., 400052, приказ Минстроя России №675/пр от 28.02.2017 № 264/пр</t>
  </si>
  <si>
    <t>Автомобиль-самосвал, грузоподъемность до 10 т</t>
  </si>
  <si>
    <t>402-9544</t>
  </si>
  <si>
    <t>ТССЦ Московской обл., 402-9544, приказ Минстроя России №675/пр от 28.02.2017 № 257/пр</t>
  </si>
  <si>
    <t>Смеси сухие растворные типа «Ветонит»</t>
  </si>
  <si>
    <t>201-9010</t>
  </si>
  <si>
    <t>ТССЦ Московской обл., 201-9010, приказ Минстроя России №675/пр от 28.02.2017 № 255/пр</t>
  </si>
  <si>
    <t>Тяга подвесов</t>
  </si>
  <si>
    <t>206-9002</t>
  </si>
  <si>
    <t>ТССЦ Московской обл., 206-9002, приказ Минстроя России №675/пр от 28.02.2017 № 255/пр</t>
  </si>
  <si>
    <t>Профили стыкоперекрывающие из алюминиевых сплавов (порожки) с покрытием</t>
  </si>
  <si>
    <t>104-9016</t>
  </si>
  <si>
    <t>ТССЦ Московской обл., 104-9016, приказ Минстроя России №675/пр от 28.02.2017 № 254/пр</t>
  </si>
  <si>
    <t>Материалы теплоизоляционные из минеральных волокон</t>
  </si>
  <si>
    <t>101-9411</t>
  </si>
  <si>
    <t>ТССЦ Московской обл., 101-9411, приказ Минстроя России №675/пр от 28.02.2017 № 254/пр</t>
  </si>
  <si>
    <t>Скобяные изделия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</si>
  <si>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</si>
  <si>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"СОГЛАСОВАНО"</t>
  </si>
  <si>
    <t>"УТВЕРЖДАЮ"</t>
  </si>
  <si>
    <t>"_____"________________ 2019 г.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</si>
  <si>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</si>
  <si>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</si>
  <si>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</si>
  <si>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</si>
  <si>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</si>
  <si>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</si>
  <si>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</si>
  <si>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</si>
  <si>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</si>
  <si>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</si>
  <si>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</si>
  <si>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</si>
  <si>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</si>
  <si>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</si>
  <si>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</si>
  <si>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</si>
  <si>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</si>
  <si>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</si>
  <si>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</si>
  <si>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</si>
  <si>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</si>
  <si>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</si>
  <si>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</si>
  <si>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</si>
  <si>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</si>
  <si>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</si>
  <si>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ТСНБ-2001 Московской области (редакция 2014 г) сентябрь 2019 года и Московская область Каталог текущих цен на материалы, сентябрь 2019 г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</si>
  <si>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</si>
  <si>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</si>
  <si>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</si>
  <si>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</si>
  <si>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</si>
  <si>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</si>
  <si>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</si>
  <si>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t>Материальные ресурсы</t>
  </si>
  <si>
    <r>
      <t>15-04-007-1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</si>
  <si>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Краска акрилатно-латексная водно-дисперсионная для стен, очень стойкая к истиранию, щелковисто-матовая, колеруемая "Территория цвета EUROCOLOR ЕВРОПЛАСТ 15"</t>
    </r>
    <r>
      <rPr>
        <i/>
        <sz val="10"/>
        <rFont val="Arial"/>
        <family val="2"/>
        <charset val="204"/>
      </rPr>
      <t xml:space="preserve">
Базисная стоимость: 261,67 = 261,67</t>
    </r>
  </si>
  <si>
    <r>
      <t>10-06-040-2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</si>
  <si>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15-04-007-2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</si>
  <si>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Светильник светодиодный "Varton" А070 (аналог 4*18), встраиваемый, без рассеивателя, размер 595х595х50мм, 36W, 3000К, IP20, арт. V1-А0-00070-01000-2003630 (V-01-072-036-2700К)</t>
    </r>
    <r>
      <rPr>
        <i/>
        <sz val="10"/>
        <rFont val="Arial"/>
        <family val="2"/>
        <charset val="204"/>
      </rPr>
      <t xml:space="preserve">
Базисная стоимость: 1 883,27 = 1 883,27</t>
    </r>
  </si>
  <si>
    <r>
      <t>11-01-034-4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</si>
  <si>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11-01-040-3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</si>
  <si>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11-01-049-1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</si>
  <si>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10-06-031-1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</si>
  <si>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Светильник светодиодный "Varton" А070 (аналог 4*18), накладной, без рассеивателя, размер 595х595х50мм, 36W, 4000К, IP20, арт. V1-А0-00070-01000-2003640 (V-01-071-036-4100К)</t>
    </r>
    <r>
      <rPr>
        <i/>
        <sz val="10"/>
        <rFont val="Arial"/>
        <family val="2"/>
        <charset val="204"/>
      </rPr>
      <t xml:space="preserve">
Базисная стоимость: 1 883,27 = 1 883,27</t>
    </r>
  </si>
  <si>
    <r>
      <t>17-01-002-4</t>
    </r>
    <r>
      <rPr>
        <i/>
        <sz val="10"/>
        <rFont val="Arial"/>
        <family val="2"/>
        <charset val="204"/>
      </rPr>
      <t xml:space="preserve">
Поправка: МДС 81-35.2004, п.4.7</t>
    </r>
  </si>
  <si>
    <r>
      <t>Жалюзи вертикальные тканевые 2,3х2,0 м</t>
    </r>
    <r>
      <rPr>
        <i/>
        <sz val="10"/>
        <rFont val="Arial"/>
        <family val="2"/>
        <charset val="204"/>
      </rPr>
      <t xml:space="preserve">
Базисная стоимость: 1 500,00 = [1 800 / 1,2]</t>
    </r>
  </si>
  <si>
    <r>
      <t>10-01-039-1</t>
    </r>
    <r>
      <rPr>
        <i/>
        <sz val="10"/>
        <rFont val="Arial"/>
        <family val="2"/>
        <charset val="204"/>
      </rPr>
      <t xml:space="preserve">
Поправка: МДС 81-35.2004, п.4.7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</si>
  <si>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</si>
  <si>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</si>
  <si>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</si>
  <si>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</si>
  <si>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Выполнение работ по ремонту кабинетов и помещений ЛДК</t>
  </si>
  <si>
    <t xml:space="preserve">Директор </t>
  </si>
  <si>
    <t>МУК "ЛДК"</t>
  </si>
  <si>
    <t>Филонов Н.А.</t>
  </si>
  <si>
    <t>Московская область, г. Люберцы, Октябрьский проспект, д.200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</si>
</sst>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\ #,##0.00"/>
    <numFmt numFmtId="165" formatCode="#,##0.00####;[Red]\-\ #,##0.00####"/>
  </numFmts>
  <fonts count="20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0" fillId="0" borderId="0" xfId="0" applyNumberFormat="1"/>
    <xf numFmtId="0" fontId="11" fillId="0" borderId="2" xfId="0" applyFont="1" applyBorder="1"/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16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1" fillId="0" borderId="2" xfId="0" quotePrefix="1" applyFont="1" applyBorder="1" applyAlignment="1">
      <alignment horizontal="right" wrapText="1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164" fontId="18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65" fontId="9" fillId="0" borderId="0" xfId="0" applyNumberFormat="1" applyFont="1" applyAlignment="1">
      <alignment horizontal="left"/>
    </xf>
    <xf numFmtId="0" fontId="14" fillId="0" borderId="0" xfId="0" applyFont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tabSelected="1" workbookViewId="0">
      <selection activeCell="B7" sqref="B7:E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8.7109375" customWidth="1"/>
    <col min="15" max="31" width="0" hidden="1" customWidth="1"/>
    <col min="32" max="32" width="91.7109375" hidden="1" customWidth="1"/>
    <col min="33" max="36" width="0" hidden="1" customWidth="1"/>
  </cols>
  <sheetData>
    <row r="1" spans="1:12" x14ac:dyDescent="0.2">
      <c r="A1" s="9"/>
    </row>
    <row r="2" spans="1:12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16.5" x14ac:dyDescent="0.25">
      <c r="A3" s="12"/>
      <c r="B3" s="76" t="s">
        <v>762</v>
      </c>
      <c r="C3" s="76"/>
      <c r="D3" s="76"/>
      <c r="E3" s="76"/>
      <c r="F3" s="11"/>
      <c r="G3" s="11"/>
      <c r="H3" s="76" t="s">
        <v>763</v>
      </c>
      <c r="I3" s="76"/>
      <c r="J3" s="76"/>
      <c r="K3" s="76"/>
      <c r="L3" s="76"/>
    </row>
    <row r="4" spans="1:12" ht="14.25" x14ac:dyDescent="0.2">
      <c r="A4" s="11"/>
      <c r="B4" s="59"/>
      <c r="C4" s="59"/>
      <c r="D4" s="59"/>
      <c r="E4" s="59"/>
      <c r="F4" s="11"/>
      <c r="G4" s="11"/>
      <c r="H4" s="59"/>
      <c r="I4" s="59"/>
      <c r="J4" s="59"/>
      <c r="K4" s="59"/>
      <c r="L4" s="59"/>
    </row>
    <row r="5" spans="1:12" ht="14.25" x14ac:dyDescent="0.2">
      <c r="A5" s="13"/>
      <c r="B5" s="13"/>
      <c r="C5" s="14"/>
      <c r="D5" s="14"/>
      <c r="E5" s="14"/>
      <c r="F5" s="11"/>
      <c r="G5" s="11"/>
      <c r="H5" s="15" t="s">
        <v>818</v>
      </c>
      <c r="I5" s="14" t="s">
        <v>819</v>
      </c>
      <c r="J5" s="77" t="s">
        <v>820</v>
      </c>
      <c r="K5" s="77"/>
      <c r="L5" s="15"/>
    </row>
    <row r="6" spans="1:12" ht="14.25" x14ac:dyDescent="0.2">
      <c r="A6" s="15"/>
      <c r="B6" s="59" t="str">
        <f>CONCATENATE("______________________ ", IF(Source!AL12&lt;&gt;"", Source!AL12, ""))</f>
        <v xml:space="preserve">______________________ </v>
      </c>
      <c r="C6" s="59"/>
      <c r="D6" s="59"/>
      <c r="E6" s="59"/>
      <c r="F6" s="11"/>
      <c r="G6" s="11"/>
      <c r="H6" s="59" t="str">
        <f>CONCATENATE("______________________ ", IF(Source!AH12&lt;&gt;"", Source!AH12, ""))</f>
        <v xml:space="preserve">______________________ </v>
      </c>
      <c r="I6" s="59"/>
      <c r="J6" s="59"/>
      <c r="K6" s="59"/>
      <c r="L6" s="59"/>
    </row>
    <row r="7" spans="1:12" ht="14.25" x14ac:dyDescent="0.2">
      <c r="A7" s="16"/>
      <c r="B7" s="73" t="s">
        <v>764</v>
      </c>
      <c r="C7" s="73"/>
      <c r="D7" s="73"/>
      <c r="E7" s="73"/>
      <c r="F7" s="11"/>
      <c r="G7" s="11"/>
      <c r="H7" s="73" t="s">
        <v>764</v>
      </c>
      <c r="I7" s="73"/>
      <c r="J7" s="73"/>
      <c r="K7" s="73"/>
      <c r="L7" s="73"/>
    </row>
    <row r="10" spans="1:12" ht="15.75" x14ac:dyDescent="0.25">
      <c r="A10" s="16"/>
      <c r="B10" s="74" t="s">
        <v>821</v>
      </c>
      <c r="C10" s="68"/>
      <c r="D10" s="68"/>
      <c r="E10" s="68"/>
      <c r="F10" s="68"/>
      <c r="G10" s="68"/>
      <c r="H10" s="68"/>
      <c r="I10" s="68"/>
      <c r="J10" s="68"/>
      <c r="K10" s="68"/>
      <c r="L10" s="16"/>
    </row>
    <row r="11" spans="1:12" ht="14.25" x14ac:dyDescent="0.2">
      <c r="A11" s="17"/>
      <c r="B11" s="75" t="s">
        <v>765</v>
      </c>
      <c r="C11" s="75"/>
      <c r="D11" s="75"/>
      <c r="E11" s="75"/>
      <c r="F11" s="75"/>
      <c r="G11" s="75"/>
      <c r="H11" s="75"/>
      <c r="I11" s="75"/>
      <c r="J11" s="75"/>
      <c r="K11" s="75"/>
      <c r="L11" s="16"/>
    </row>
    <row r="12" spans="1:12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 x14ac:dyDescent="0.2">
      <c r="A13" s="11"/>
      <c r="B13" s="11"/>
      <c r="C13" s="11"/>
      <c r="D13" s="11"/>
      <c r="E13" s="11"/>
      <c r="F13" s="60" t="s">
        <v>766</v>
      </c>
      <c r="G13" s="60"/>
      <c r="H13" s="66" t="str">
        <f>IF(Source!F12&lt;&gt;"Новый объект", Source!F12, "")</f>
        <v/>
      </c>
      <c r="I13" s="66"/>
      <c r="J13" s="66"/>
      <c r="K13" s="66"/>
      <c r="L13" s="18"/>
    </row>
    <row r="14" spans="1:12" ht="14.25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.75" x14ac:dyDescent="0.25">
      <c r="A15" s="19"/>
      <c r="B15" s="68" t="str">
        <f>CONCATENATE( "ЛОКАЛЬНАЯ СМЕТА № ",IF(Source!F12&lt;&gt;"Новый объект", Source!F12, ""))</f>
        <v xml:space="preserve">ЛОКАЛЬНАЯ СМЕТА № </v>
      </c>
      <c r="C15" s="68"/>
      <c r="D15" s="68"/>
      <c r="E15" s="68"/>
      <c r="F15" s="68"/>
      <c r="G15" s="68"/>
      <c r="H15" s="68"/>
      <c r="I15" s="68"/>
      <c r="J15" s="68"/>
      <c r="K15" s="68"/>
      <c r="L15" s="19"/>
    </row>
    <row r="16" spans="1:12" ht="15.75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9"/>
    </row>
    <row r="17" spans="1:12" ht="18" hidden="1" x14ac:dyDescent="0.25">
      <c r="A17" s="1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19"/>
    </row>
    <row r="18" spans="1:12" ht="14.25" hidden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8" x14ac:dyDescent="0.25">
      <c r="A19" s="11"/>
      <c r="B19" s="70" t="s">
        <v>817</v>
      </c>
      <c r="C19" s="70"/>
      <c r="D19" s="70"/>
      <c r="E19" s="70"/>
      <c r="F19" s="70"/>
      <c r="G19" s="70"/>
      <c r="H19" s="70"/>
      <c r="I19" s="70"/>
      <c r="J19" s="70"/>
      <c r="K19" s="70"/>
      <c r="L19" s="21"/>
    </row>
    <row r="20" spans="1:12" ht="14.25" x14ac:dyDescent="0.2">
      <c r="A20" s="11"/>
      <c r="B20" s="71" t="s">
        <v>767</v>
      </c>
      <c r="C20" s="71"/>
      <c r="D20" s="71"/>
      <c r="E20" s="71"/>
      <c r="F20" s="71"/>
      <c r="G20" s="71"/>
      <c r="H20" s="71"/>
      <c r="I20" s="71"/>
      <c r="J20" s="71"/>
      <c r="K20" s="71"/>
      <c r="L20" s="16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 x14ac:dyDescent="0.2">
      <c r="A22" s="66" t="str">
        <f>CONCATENATE("Основание: ", Source!J12)</f>
        <v xml:space="preserve">Основание: 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4.25" x14ac:dyDescent="0.2">
      <c r="A25" s="11"/>
      <c r="B25" s="11"/>
      <c r="C25" s="11"/>
      <c r="D25" s="11"/>
      <c r="E25" s="22"/>
      <c r="F25" s="22"/>
      <c r="G25" s="72" t="s">
        <v>768</v>
      </c>
      <c r="H25" s="72"/>
      <c r="I25" s="72" t="s">
        <v>769</v>
      </c>
      <c r="J25" s="72"/>
      <c r="K25" s="11"/>
      <c r="L25" s="11"/>
    </row>
    <row r="26" spans="1:12" ht="15" x14ac:dyDescent="0.25">
      <c r="A26" s="11"/>
      <c r="B26" s="11"/>
      <c r="C26" s="62" t="s">
        <v>770</v>
      </c>
      <c r="D26" s="62"/>
      <c r="E26" s="62"/>
      <c r="F26" s="62"/>
      <c r="G26" s="63">
        <f>SUM(O1:O490)/1000</f>
        <v>92.600460000000027</v>
      </c>
      <c r="H26" s="63"/>
      <c r="I26" s="63">
        <f>(Source!F353/1000)</f>
        <v>500.15728000000001</v>
      </c>
      <c r="J26" s="63"/>
      <c r="K26" s="64" t="s">
        <v>771</v>
      </c>
      <c r="L26" s="64"/>
    </row>
    <row r="27" spans="1:12" ht="14.25" x14ac:dyDescent="0.2">
      <c r="A27" s="11"/>
      <c r="B27" s="11"/>
      <c r="C27" s="67" t="s">
        <v>772</v>
      </c>
      <c r="D27" s="67"/>
      <c r="E27" s="67"/>
      <c r="F27" s="67"/>
      <c r="G27" s="63">
        <f>SUM(W1:W490)/1000</f>
        <v>59.231439999999978</v>
      </c>
      <c r="H27" s="63"/>
      <c r="I27" s="63">
        <f>(Source!F340)/1000</f>
        <v>334.68465000000003</v>
      </c>
      <c r="J27" s="63"/>
      <c r="K27" s="64" t="s">
        <v>771</v>
      </c>
      <c r="L27" s="64"/>
    </row>
    <row r="28" spans="1:12" ht="14.25" x14ac:dyDescent="0.2">
      <c r="A28" s="11"/>
      <c r="B28" s="11"/>
      <c r="C28" s="67" t="s">
        <v>773</v>
      </c>
      <c r="D28" s="67"/>
      <c r="E28" s="67"/>
      <c r="F28" s="67"/>
      <c r="G28" s="63">
        <f>SUM(X1:X490)/1000</f>
        <v>33.369020000000006</v>
      </c>
      <c r="H28" s="63"/>
      <c r="I28" s="63">
        <f>(Source!F341)/1000</f>
        <v>82.113079999999997</v>
      </c>
      <c r="J28" s="63"/>
      <c r="K28" s="64" t="s">
        <v>771</v>
      </c>
      <c r="L28" s="64"/>
    </row>
    <row r="29" spans="1:12" ht="14.25" x14ac:dyDescent="0.2">
      <c r="A29" s="11"/>
      <c r="B29" s="11"/>
      <c r="C29" s="67" t="s">
        <v>774</v>
      </c>
      <c r="D29" s="67"/>
      <c r="E29" s="67"/>
      <c r="F29" s="67"/>
      <c r="G29" s="63">
        <f>SUM(Y1:Y490)/1000</f>
        <v>0</v>
      </c>
      <c r="H29" s="63"/>
      <c r="I29" s="63">
        <f>(Source!F332)/1000</f>
        <v>0</v>
      </c>
      <c r="J29" s="63"/>
      <c r="K29" s="64" t="s">
        <v>771</v>
      </c>
      <c r="L29" s="64"/>
    </row>
    <row r="30" spans="1:12" ht="14.25" x14ac:dyDescent="0.2">
      <c r="A30" s="11"/>
      <c r="B30" s="11"/>
      <c r="C30" s="67" t="s">
        <v>775</v>
      </c>
      <c r="D30" s="67"/>
      <c r="E30" s="67"/>
      <c r="F30" s="67"/>
      <c r="G30" s="63">
        <f>SUM(Z1:Z490)/1000</f>
        <v>0</v>
      </c>
      <c r="H30" s="63"/>
      <c r="I30" s="63">
        <f>(Source!F342+Source!F343)/1000</f>
        <v>0</v>
      </c>
      <c r="J30" s="63"/>
      <c r="K30" s="64" t="s">
        <v>771</v>
      </c>
      <c r="L30" s="64"/>
    </row>
    <row r="31" spans="1:12" ht="15" x14ac:dyDescent="0.25">
      <c r="A31" s="11"/>
      <c r="B31" s="11"/>
      <c r="C31" s="62" t="s">
        <v>776</v>
      </c>
      <c r="D31" s="62"/>
      <c r="E31" s="62"/>
      <c r="F31" s="62"/>
      <c r="G31" s="63">
        <f>I31</f>
        <v>428.36873580000002</v>
      </c>
      <c r="H31" s="63"/>
      <c r="I31" s="63">
        <f>(Source!F345+Source!F346)</f>
        <v>428.36873580000002</v>
      </c>
      <c r="J31" s="63"/>
      <c r="K31" s="64" t="s">
        <v>777</v>
      </c>
      <c r="L31" s="64"/>
    </row>
    <row r="32" spans="1:12" ht="15" x14ac:dyDescent="0.25">
      <c r="A32" s="11"/>
      <c r="B32" s="11"/>
      <c r="C32" s="62" t="s">
        <v>778</v>
      </c>
      <c r="D32" s="62"/>
      <c r="E32" s="62"/>
      <c r="F32" s="62"/>
      <c r="G32" s="63">
        <f>SUM(R1:R490)/1000</f>
        <v>3.8374100000000007</v>
      </c>
      <c r="H32" s="63"/>
      <c r="I32" s="63">
        <f>(Source!F338+ Source!F337)/1000</f>
        <v>111.07643</v>
      </c>
      <c r="J32" s="63"/>
      <c r="K32" s="64" t="s">
        <v>771</v>
      </c>
      <c r="L32" s="64"/>
    </row>
    <row r="33" spans="1:26" ht="14.2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26" ht="14.25" x14ac:dyDescent="0.2">
      <c r="A34" s="65" t="s">
        <v>791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26" ht="57" x14ac:dyDescent="0.2">
      <c r="A35" s="23" t="s">
        <v>779</v>
      </c>
      <c r="B35" s="23" t="s">
        <v>780</v>
      </c>
      <c r="C35" s="23" t="s">
        <v>781</v>
      </c>
      <c r="D35" s="23" t="s">
        <v>782</v>
      </c>
      <c r="E35" s="23" t="s">
        <v>783</v>
      </c>
      <c r="F35" s="23" t="s">
        <v>784</v>
      </c>
      <c r="G35" s="23" t="s">
        <v>785</v>
      </c>
      <c r="H35" s="23" t="s">
        <v>786</v>
      </c>
      <c r="I35" s="23" t="s">
        <v>787</v>
      </c>
      <c r="J35" s="23" t="s">
        <v>788</v>
      </c>
      <c r="K35" s="23" t="s">
        <v>789</v>
      </c>
      <c r="L35" s="23" t="s">
        <v>790</v>
      </c>
    </row>
    <row r="36" spans="1:26" ht="14.25" x14ac:dyDescent="0.2">
      <c r="A36" s="24">
        <v>1</v>
      </c>
      <c r="B36" s="24">
        <v>2</v>
      </c>
      <c r="C36" s="24">
        <v>3</v>
      </c>
      <c r="D36" s="24">
        <v>4</v>
      </c>
      <c r="E36" s="24">
        <v>5</v>
      </c>
      <c r="F36" s="24">
        <v>6</v>
      </c>
      <c r="G36" s="24">
        <v>7</v>
      </c>
      <c r="H36" s="24">
        <v>8</v>
      </c>
      <c r="I36" s="24">
        <v>9</v>
      </c>
      <c r="J36" s="24">
        <v>10</v>
      </c>
      <c r="K36" s="24">
        <v>11</v>
      </c>
      <c r="L36" s="25">
        <v>12</v>
      </c>
    </row>
    <row r="38" spans="1:26" ht="16.5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40" spans="1:26" ht="16.5" x14ac:dyDescent="0.25">
      <c r="A40" s="56" t="str">
        <f>CONCATENATE("Раздел: ",IF(Source!G24&lt;&gt;"Новый раздел", Source!G24, ""))</f>
        <v>Раздел: Кабинеты 202,203,204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26" ht="71.25" x14ac:dyDescent="0.2">
      <c r="A41" s="49" t="str">
        <f>Source!E28</f>
        <v>1</v>
      </c>
      <c r="B41" s="50" t="str">
        <f>Source!F28</f>
        <v>63-5-1</v>
      </c>
      <c r="C41" s="50" t="str">
        <f>Source!G28</f>
        <v>Снятие обоев простых и улучшенных</v>
      </c>
      <c r="D41" s="31" t="str">
        <f>Source!H28</f>
        <v>100 м2 очищаемой поверхности</v>
      </c>
      <c r="E41" s="10">
        <f>Source!I28</f>
        <v>1.472</v>
      </c>
      <c r="F41" s="32">
        <f>Source!AL28+Source!AM28+Source!AO28</f>
        <v>81.12</v>
      </c>
      <c r="G41" s="33"/>
      <c r="H41" s="34"/>
      <c r="I41" s="33" t="str">
        <f>Source!BO28</f>
        <v>63-5-1</v>
      </c>
      <c r="J41" s="33"/>
      <c r="K41" s="34"/>
      <c r="L41" s="35"/>
      <c r="S41">
        <f>ROUND((Source!FX28/100)*((ROUND(Source!AF28*Source!I28, 2)+ROUND(Source!AE28*Source!I28, 2))), 2)</f>
        <v>91.95</v>
      </c>
      <c r="T41">
        <f>Source!X28</f>
        <v>2671.92</v>
      </c>
      <c r="U41">
        <f>ROUND((Source!FY28/100)*((ROUND(Source!AF28*Source!I28, 2)+ROUND(Source!AE28*Source!I28, 2))), 2)</f>
        <v>59.71</v>
      </c>
      <c r="V41">
        <f>Source!Y28</f>
        <v>1735.01</v>
      </c>
    </row>
    <row r="42" spans="1:26" ht="14.25" x14ac:dyDescent="0.2">
      <c r="A42" s="49"/>
      <c r="B42" s="50"/>
      <c r="C42" s="50" t="s">
        <v>792</v>
      </c>
      <c r="D42" s="31"/>
      <c r="E42" s="10"/>
      <c r="F42" s="32">
        <f>Source!AO28</f>
        <v>81.12</v>
      </c>
      <c r="G42" s="33" t="str">
        <f>Source!DG28</f>
        <v/>
      </c>
      <c r="H42" s="34">
        <f>ROUND(Source!AF28*Source!I28, 2)</f>
        <v>119.41</v>
      </c>
      <c r="I42" s="33"/>
      <c r="J42" s="33">
        <f>IF(Source!BA28&lt;&gt; 0, Source!BA28, 1)</f>
        <v>29.06</v>
      </c>
      <c r="K42" s="34">
        <f>Source!S28</f>
        <v>3470.02</v>
      </c>
      <c r="L42" s="35"/>
      <c r="R42">
        <f>H42</f>
        <v>119.41</v>
      </c>
    </row>
    <row r="43" spans="1:26" ht="14.25" x14ac:dyDescent="0.2">
      <c r="A43" s="49"/>
      <c r="B43" s="50"/>
      <c r="C43" s="50" t="s">
        <v>793</v>
      </c>
      <c r="D43" s="31" t="s">
        <v>794</v>
      </c>
      <c r="E43" s="10">
        <f>Source!BZ28</f>
        <v>77</v>
      </c>
      <c r="F43" s="53"/>
      <c r="G43" s="33"/>
      <c r="H43" s="34">
        <f>SUM(S41:S46)</f>
        <v>91.95</v>
      </c>
      <c r="I43" s="36"/>
      <c r="J43" s="30">
        <f>Source!AT28</f>
        <v>77</v>
      </c>
      <c r="K43" s="34">
        <f>SUM(T41:T46)</f>
        <v>2671.92</v>
      </c>
      <c r="L43" s="35"/>
    </row>
    <row r="44" spans="1:26" ht="14.25" x14ac:dyDescent="0.2">
      <c r="A44" s="49"/>
      <c r="B44" s="50"/>
      <c r="C44" s="50" t="s">
        <v>795</v>
      </c>
      <c r="D44" s="31" t="s">
        <v>794</v>
      </c>
      <c r="E44" s="10">
        <f>Source!CA28</f>
        <v>50</v>
      </c>
      <c r="F44" s="53"/>
      <c r="G44" s="33"/>
      <c r="H44" s="34">
        <f>SUM(U41:U46)</f>
        <v>59.71</v>
      </c>
      <c r="I44" s="36"/>
      <c r="J44" s="30">
        <f>Source!AU28</f>
        <v>50</v>
      </c>
      <c r="K44" s="34">
        <f>SUM(V41:V46)</f>
        <v>1735.01</v>
      </c>
      <c r="L44" s="35"/>
    </row>
    <row r="45" spans="1:26" ht="14.25" x14ac:dyDescent="0.2">
      <c r="A45" s="49"/>
      <c r="B45" s="50"/>
      <c r="C45" s="50" t="s">
        <v>796</v>
      </c>
      <c r="D45" s="31" t="s">
        <v>797</v>
      </c>
      <c r="E45" s="10">
        <f>Source!AQ28</f>
        <v>10.4</v>
      </c>
      <c r="F45" s="32"/>
      <c r="G45" s="33" t="str">
        <f>Source!DI28</f>
        <v/>
      </c>
      <c r="H45" s="34"/>
      <c r="I45" s="33"/>
      <c r="J45" s="33"/>
      <c r="K45" s="34"/>
      <c r="L45" s="37">
        <f>Source!U28</f>
        <v>15.3088</v>
      </c>
    </row>
    <row r="46" spans="1:26" ht="14.25" x14ac:dyDescent="0.2">
      <c r="A46" s="51" t="str">
        <f>Source!E29</f>
        <v>1,1</v>
      </c>
      <c r="B46" s="52" t="str">
        <f>Source!F29</f>
        <v>509-9900</v>
      </c>
      <c r="C46" s="52" t="str">
        <f>Source!G29</f>
        <v>Строительный мусор</v>
      </c>
      <c r="D46" s="38" t="str">
        <f>Source!H29</f>
        <v>т</v>
      </c>
      <c r="E46" s="39">
        <f>Source!I29</f>
        <v>4.4159999999999998E-2</v>
      </c>
      <c r="F46" s="40">
        <f>Source!AL29+Source!AM29+Source!AO29</f>
        <v>0</v>
      </c>
      <c r="G46" s="41" t="s">
        <v>3</v>
      </c>
      <c r="H46" s="42">
        <f>ROUND(Source!AC29*Source!I29, 2)+ROUND(Source!AD29*Source!I29, 2)+ROUND(Source!AF29*Source!I29, 2)</f>
        <v>0</v>
      </c>
      <c r="I46" s="43"/>
      <c r="J46" s="43">
        <f>IF(Source!BC29&lt;&gt; 0, Source!BC29, 1)</f>
        <v>1</v>
      </c>
      <c r="K46" s="42">
        <f>Source!O29</f>
        <v>0</v>
      </c>
      <c r="L46" s="44"/>
      <c r="S46">
        <f>ROUND((Source!FX29/100)*((ROUND(Source!AF29*Source!I29, 2)+ROUND(Source!AE29*Source!I29, 2))), 2)</f>
        <v>0</v>
      </c>
      <c r="T46">
        <f>Source!X29</f>
        <v>0</v>
      </c>
      <c r="U46">
        <f>ROUND((Source!FY29/100)*((ROUND(Source!AF29*Source!I29, 2)+ROUND(Source!AE29*Source!I29, 2))), 2)</f>
        <v>0</v>
      </c>
      <c r="V46">
        <f>Source!Y29</f>
        <v>0</v>
      </c>
      <c r="W46">
        <f>IF(Source!BI29&lt;=1,H46, 0)</f>
        <v>0</v>
      </c>
      <c r="X46">
        <f>IF(Source!BI29=2,H46, 0)</f>
        <v>0</v>
      </c>
      <c r="Y46">
        <f>IF(Source!BI29=3,H46, 0)</f>
        <v>0</v>
      </c>
      <c r="Z46">
        <f>IF(Source!BI29=4,H46, 0)</f>
        <v>0</v>
      </c>
    </row>
    <row r="47" spans="1:26" ht="15" x14ac:dyDescent="0.25">
      <c r="G47" s="55">
        <f>H42+H43+H44+SUM(H46:H46)</f>
        <v>271.07</v>
      </c>
      <c r="H47" s="55"/>
      <c r="J47" s="55">
        <f>K42+K43+K44+SUM(K46:K46)</f>
        <v>7876.9500000000007</v>
      </c>
      <c r="K47" s="55"/>
      <c r="L47" s="45">
        <f>Source!U28</f>
        <v>15.3088</v>
      </c>
      <c r="O47" s="26">
        <f>G47</f>
        <v>271.07</v>
      </c>
      <c r="P47" s="26">
        <f>J47</f>
        <v>7876.9500000000007</v>
      </c>
      <c r="Q47" s="26">
        <f>L47</f>
        <v>15.3088</v>
      </c>
      <c r="W47">
        <f>IF(Source!BI28&lt;=1,H42+H43+H44, 0)</f>
        <v>271.07</v>
      </c>
      <c r="X47">
        <f>IF(Source!BI28=2,H42+H43+H44, 0)</f>
        <v>0</v>
      </c>
      <c r="Y47">
        <f>IF(Source!BI28=3,H42+H43+H44, 0)</f>
        <v>0</v>
      </c>
      <c r="Z47">
        <f>IF(Source!BI28=4,H42+H43+H44, 0)</f>
        <v>0</v>
      </c>
    </row>
    <row r="48" spans="1:26" ht="85.5" x14ac:dyDescent="0.2">
      <c r="A48" s="49" t="str">
        <f>Source!E30</f>
        <v>2</v>
      </c>
      <c r="B48" s="50" t="str">
        <f>Source!F30</f>
        <v>61-2-9</v>
      </c>
      <c r="C48" s="50" t="str">
        <f>Source!G30</f>
        <v>Ремонт штукатурки внутренних стен цементно-известковым раствором</v>
      </c>
      <c r="D48" s="31" t="str">
        <f>Source!H30</f>
        <v>100 м2 отремонтированной поверхности</v>
      </c>
      <c r="E48" s="10">
        <f>Source!I30</f>
        <v>0.29399999999999998</v>
      </c>
      <c r="F48" s="32">
        <f>Source!AL30+Source!AM30+Source!AO30</f>
        <v>2553.0600000000004</v>
      </c>
      <c r="G48" s="33"/>
      <c r="H48" s="34"/>
      <c r="I48" s="33" t="str">
        <f>Source!BO30</f>
        <v>61-2-9</v>
      </c>
      <c r="J48" s="33"/>
      <c r="K48" s="34"/>
      <c r="L48" s="35"/>
      <c r="S48">
        <f>ROUND((Source!FX30/100)*((ROUND(Source!AF30*Source!I30, 2)+ROUND(Source!AE30*Source!I30, 2))), 2)</f>
        <v>325.39</v>
      </c>
      <c r="T48">
        <f>Source!X30</f>
        <v>9455.75</v>
      </c>
      <c r="U48">
        <f>ROUND((Source!FY30/100)*((ROUND(Source!AF30*Source!I30, 2)+ROUND(Source!AE30*Source!I30, 2))), 2)</f>
        <v>205.94</v>
      </c>
      <c r="V48">
        <f>Source!Y30</f>
        <v>5984.65</v>
      </c>
    </row>
    <row r="49" spans="1:26" ht="14.25" x14ac:dyDescent="0.2">
      <c r="A49" s="49"/>
      <c r="B49" s="50"/>
      <c r="C49" s="50" t="s">
        <v>792</v>
      </c>
      <c r="D49" s="31"/>
      <c r="E49" s="10"/>
      <c r="F49" s="32">
        <f>Source!AO30</f>
        <v>1391.91</v>
      </c>
      <c r="G49" s="33" t="str">
        <f>Source!DG30</f>
        <v/>
      </c>
      <c r="H49" s="34">
        <f>ROUND(Source!AF30*Source!I30, 2)</f>
        <v>409.22</v>
      </c>
      <c r="I49" s="33"/>
      <c r="J49" s="33">
        <f>IF(Source!BA30&lt;&gt; 0, Source!BA30, 1)</f>
        <v>29.06</v>
      </c>
      <c r="K49" s="34">
        <f>Source!S30</f>
        <v>11891.98</v>
      </c>
      <c r="L49" s="35"/>
      <c r="R49">
        <f>H49</f>
        <v>409.22</v>
      </c>
    </row>
    <row r="50" spans="1:26" ht="14.25" x14ac:dyDescent="0.2">
      <c r="A50" s="49"/>
      <c r="B50" s="50"/>
      <c r="C50" s="50" t="s">
        <v>191</v>
      </c>
      <c r="D50" s="31"/>
      <c r="E50" s="10"/>
      <c r="F50" s="32">
        <f>Source!AM30</f>
        <v>20.94</v>
      </c>
      <c r="G50" s="33" t="str">
        <f>Source!DE30</f>
        <v/>
      </c>
      <c r="H50" s="34">
        <f>ROUND(Source!AD30*Source!I30, 2)</f>
        <v>6.16</v>
      </c>
      <c r="I50" s="33"/>
      <c r="J50" s="33">
        <f>IF(Source!BB30&lt;&gt; 0, Source!BB30, 1)</f>
        <v>12.93</v>
      </c>
      <c r="K50" s="34">
        <f>Source!Q30</f>
        <v>79.599999999999994</v>
      </c>
      <c r="L50" s="35"/>
    </row>
    <row r="51" spans="1:26" ht="14.25" x14ac:dyDescent="0.2">
      <c r="A51" s="49"/>
      <c r="B51" s="50"/>
      <c r="C51" s="50" t="s">
        <v>798</v>
      </c>
      <c r="D51" s="31"/>
      <c r="E51" s="10"/>
      <c r="F51" s="32">
        <f>Source!AN30</f>
        <v>9.0500000000000007</v>
      </c>
      <c r="G51" s="33" t="str">
        <f>Source!DF30</f>
        <v/>
      </c>
      <c r="H51" s="46">
        <f>ROUND(Source!AE30*Source!I30, 2)</f>
        <v>2.66</v>
      </c>
      <c r="I51" s="33"/>
      <c r="J51" s="33">
        <f>IF(Source!BS30&lt;&gt; 0, Source!BS30, 1)</f>
        <v>29.06</v>
      </c>
      <c r="K51" s="46">
        <f>Source!R30</f>
        <v>77.319999999999993</v>
      </c>
      <c r="L51" s="35"/>
      <c r="R51">
        <f>H51</f>
        <v>2.66</v>
      </c>
    </row>
    <row r="52" spans="1:26" ht="14.25" x14ac:dyDescent="0.2">
      <c r="A52" s="49"/>
      <c r="B52" s="50"/>
      <c r="C52" s="50" t="s">
        <v>799</v>
      </c>
      <c r="D52" s="31"/>
      <c r="E52" s="10"/>
      <c r="F52" s="32">
        <f>Source!AL30</f>
        <v>1140.21</v>
      </c>
      <c r="G52" s="33" t="str">
        <f>Source!DD30</f>
        <v/>
      </c>
      <c r="H52" s="34">
        <f>ROUND(Source!AC30*Source!I30, 2)</f>
        <v>335.22</v>
      </c>
      <c r="I52" s="33"/>
      <c r="J52" s="33">
        <f>IF(Source!BC30&lt;&gt; 0, Source!BC30, 1)</f>
        <v>6.39</v>
      </c>
      <c r="K52" s="34">
        <f>Source!P30</f>
        <v>2142.0700000000002</v>
      </c>
      <c r="L52" s="35"/>
    </row>
    <row r="53" spans="1:26" ht="14.25" x14ac:dyDescent="0.2">
      <c r="A53" s="49"/>
      <c r="B53" s="50"/>
      <c r="C53" s="50" t="s">
        <v>793</v>
      </c>
      <c r="D53" s="31" t="s">
        <v>794</v>
      </c>
      <c r="E53" s="10">
        <f>Source!BZ30</f>
        <v>79</v>
      </c>
      <c r="F53" s="53"/>
      <c r="G53" s="33"/>
      <c r="H53" s="34">
        <f>SUM(S48:S56)</f>
        <v>325.39</v>
      </c>
      <c r="I53" s="36"/>
      <c r="J53" s="30">
        <f>Source!AT30</f>
        <v>79</v>
      </c>
      <c r="K53" s="34">
        <f>SUM(T48:T56)</f>
        <v>9455.75</v>
      </c>
      <c r="L53" s="35"/>
    </row>
    <row r="54" spans="1:26" ht="14.25" x14ac:dyDescent="0.2">
      <c r="A54" s="49"/>
      <c r="B54" s="50"/>
      <c r="C54" s="50" t="s">
        <v>795</v>
      </c>
      <c r="D54" s="31" t="s">
        <v>794</v>
      </c>
      <c r="E54" s="10">
        <f>Source!CA30</f>
        <v>50</v>
      </c>
      <c r="F54" s="53"/>
      <c r="G54" s="33"/>
      <c r="H54" s="34">
        <f>SUM(U48:U56)</f>
        <v>205.94</v>
      </c>
      <c r="I54" s="36"/>
      <c r="J54" s="30">
        <f>Source!AU30</f>
        <v>50</v>
      </c>
      <c r="K54" s="34">
        <f>SUM(V48:V56)</f>
        <v>5984.65</v>
      </c>
      <c r="L54" s="35"/>
    </row>
    <row r="55" spans="1:26" ht="14.25" x14ac:dyDescent="0.2">
      <c r="A55" s="49"/>
      <c r="B55" s="50"/>
      <c r="C55" s="50" t="s">
        <v>796</v>
      </c>
      <c r="D55" s="31" t="s">
        <v>797</v>
      </c>
      <c r="E55" s="10">
        <f>Source!AQ30</f>
        <v>157.1</v>
      </c>
      <c r="F55" s="32"/>
      <c r="G55" s="33" t="str">
        <f>Source!DI30</f>
        <v/>
      </c>
      <c r="H55" s="34"/>
      <c r="I55" s="33"/>
      <c r="J55" s="33"/>
      <c r="K55" s="34"/>
      <c r="L55" s="37">
        <f>Source!U30</f>
        <v>46.187399999999997</v>
      </c>
    </row>
    <row r="56" spans="1:26" ht="14.25" x14ac:dyDescent="0.2">
      <c r="A56" s="51" t="str">
        <f>Source!E31</f>
        <v>2,1</v>
      </c>
      <c r="B56" s="52" t="str">
        <f>Source!F31</f>
        <v>509-9900</v>
      </c>
      <c r="C56" s="52" t="str">
        <f>Source!G31</f>
        <v>Строительный мусор</v>
      </c>
      <c r="D56" s="38" t="str">
        <f>Source!H31</f>
        <v>т</v>
      </c>
      <c r="E56" s="39">
        <f>Source!I31</f>
        <v>0.99372000000000005</v>
      </c>
      <c r="F56" s="40">
        <f>Source!AL31+Source!AM31+Source!AO31</f>
        <v>0</v>
      </c>
      <c r="G56" s="41" t="s">
        <v>3</v>
      </c>
      <c r="H56" s="42">
        <f>ROUND(Source!AC31*Source!I31, 2)+ROUND(Source!AD31*Source!I31, 2)+ROUND(Source!AF31*Source!I31, 2)</f>
        <v>0</v>
      </c>
      <c r="I56" s="43"/>
      <c r="J56" s="43">
        <f>IF(Source!BC31&lt;&gt; 0, Source!BC31, 1)</f>
        <v>1</v>
      </c>
      <c r="K56" s="42">
        <f>Source!O31</f>
        <v>0</v>
      </c>
      <c r="L56" s="44"/>
      <c r="S56">
        <f>ROUND((Source!FX31/100)*((ROUND(Source!AF31*Source!I31, 2)+ROUND(Source!AE31*Source!I31, 2))), 2)</f>
        <v>0</v>
      </c>
      <c r="T56">
        <f>Source!X31</f>
        <v>0</v>
      </c>
      <c r="U56">
        <f>ROUND((Source!FY31/100)*((ROUND(Source!AF31*Source!I31, 2)+ROUND(Source!AE31*Source!I31, 2))), 2)</f>
        <v>0</v>
      </c>
      <c r="V56">
        <f>Source!Y31</f>
        <v>0</v>
      </c>
      <c r="W56">
        <f>IF(Source!BI31&lt;=1,H56, 0)</f>
        <v>0</v>
      </c>
      <c r="X56">
        <f>IF(Source!BI31=2,H56, 0)</f>
        <v>0</v>
      </c>
      <c r="Y56">
        <f>IF(Source!BI31=3,H56, 0)</f>
        <v>0</v>
      </c>
      <c r="Z56">
        <f>IF(Source!BI31=4,H56, 0)</f>
        <v>0</v>
      </c>
    </row>
    <row r="57" spans="1:26" ht="15" x14ac:dyDescent="0.25">
      <c r="G57" s="55">
        <f>H49+H50+H52+H53+H54+SUM(H56:H56)</f>
        <v>1281.9300000000003</v>
      </c>
      <c r="H57" s="55"/>
      <c r="J57" s="55">
        <f>K49+K50+K52+K53+K54+SUM(K56:K56)</f>
        <v>29554.050000000003</v>
      </c>
      <c r="K57" s="55"/>
      <c r="L57" s="45">
        <f>Source!U30</f>
        <v>46.187399999999997</v>
      </c>
      <c r="O57" s="26">
        <f>G57</f>
        <v>1281.9300000000003</v>
      </c>
      <c r="P57" s="26">
        <f>J57</f>
        <v>29554.050000000003</v>
      </c>
      <c r="Q57" s="26">
        <f>L57</f>
        <v>46.187399999999997</v>
      </c>
      <c r="W57">
        <f>IF(Source!BI30&lt;=1,H49+H50+H52+H53+H54, 0)</f>
        <v>1281.9300000000003</v>
      </c>
      <c r="X57">
        <f>IF(Source!BI30=2,H49+H50+H52+H53+H54, 0)</f>
        <v>0</v>
      </c>
      <c r="Y57">
        <f>IF(Source!BI30=3,H49+H50+H52+H53+H54, 0)</f>
        <v>0</v>
      </c>
      <c r="Z57">
        <f>IF(Source!BI30=4,H49+H50+H52+H53+H54, 0)</f>
        <v>0</v>
      </c>
    </row>
    <row r="58" spans="1:26" ht="79.5" x14ac:dyDescent="0.2">
      <c r="A58" s="49" t="str">
        <f>Source!E34</f>
        <v>4</v>
      </c>
      <c r="B58" s="50" t="s">
        <v>800</v>
      </c>
      <c r="C58" s="50" t="str">
        <f>Source!G34</f>
        <v>Окраска водно-дисперсионными акриловыми составами улучшенная по штукатурке стен</v>
      </c>
      <c r="D58" s="31" t="str">
        <f>Source!H34</f>
        <v>100 м2 окрашиваемой поверхности</v>
      </c>
      <c r="E58" s="10">
        <f>Source!I34</f>
        <v>1.472</v>
      </c>
      <c r="F58" s="32">
        <f>Source!AL34+Source!AM34+Source!AO34</f>
        <v>1507.6200000000001</v>
      </c>
      <c r="G58" s="33"/>
      <c r="H58" s="34"/>
      <c r="I58" s="33" t="str">
        <f>Source!BO34</f>
        <v>15-04-007-1</v>
      </c>
      <c r="J58" s="33"/>
      <c r="K58" s="34"/>
      <c r="L58" s="35"/>
      <c r="S58">
        <f>ROUND((Source!FX34/100)*((ROUND(Source!AF34*Source!I34, 2)+ROUND(Source!AE34*Source!I34, 2))), 2)</f>
        <v>609.41999999999996</v>
      </c>
      <c r="T58">
        <f>Source!X34</f>
        <v>17803.46</v>
      </c>
      <c r="U58">
        <f>ROUND((Source!FY34/100)*((ROUND(Source!AF34*Source!I34, 2)+ROUND(Source!AE34*Source!I34, 2))), 2)</f>
        <v>301.49</v>
      </c>
      <c r="V58">
        <f>Source!Y34</f>
        <v>8808.0300000000007</v>
      </c>
    </row>
    <row r="59" spans="1:26" ht="14.25" x14ac:dyDescent="0.2">
      <c r="A59" s="49"/>
      <c r="B59" s="50"/>
      <c r="C59" s="50" t="s">
        <v>792</v>
      </c>
      <c r="D59" s="31"/>
      <c r="E59" s="10"/>
      <c r="F59" s="32">
        <f>Source!AO34</f>
        <v>380.71</v>
      </c>
      <c r="G59" s="33" t="str">
        <f>Source!DG34</f>
        <v>)*1,15</v>
      </c>
      <c r="H59" s="34">
        <f>ROUND(Source!AF34*Source!I34, 2)</f>
        <v>644.47</v>
      </c>
      <c r="I59" s="33"/>
      <c r="J59" s="33">
        <f>IF(Source!BA34&lt;&gt; 0, Source!BA34, 1)</f>
        <v>29.06</v>
      </c>
      <c r="K59" s="34">
        <f>Source!S34</f>
        <v>18728.18</v>
      </c>
      <c r="L59" s="35"/>
      <c r="R59">
        <f>H59</f>
        <v>644.47</v>
      </c>
    </row>
    <row r="60" spans="1:26" ht="14.25" x14ac:dyDescent="0.2">
      <c r="A60" s="49"/>
      <c r="B60" s="50"/>
      <c r="C60" s="50" t="s">
        <v>191</v>
      </c>
      <c r="D60" s="31"/>
      <c r="E60" s="10"/>
      <c r="F60" s="32">
        <f>Source!AM34</f>
        <v>13.63</v>
      </c>
      <c r="G60" s="33" t="str">
        <f>Source!DE34</f>
        <v>)*1,25</v>
      </c>
      <c r="H60" s="34">
        <f>ROUND(Source!AD34*Source!I34, 2)</f>
        <v>25.08</v>
      </c>
      <c r="I60" s="33"/>
      <c r="J60" s="33">
        <f>IF(Source!BB34&lt;&gt; 0, Source!BB34, 1)</f>
        <v>10.01</v>
      </c>
      <c r="K60" s="34">
        <f>Source!Q34</f>
        <v>251.04</v>
      </c>
      <c r="L60" s="35"/>
    </row>
    <row r="61" spans="1:26" ht="14.25" x14ac:dyDescent="0.2">
      <c r="A61" s="49"/>
      <c r="B61" s="50"/>
      <c r="C61" s="50" t="s">
        <v>798</v>
      </c>
      <c r="D61" s="31"/>
      <c r="E61" s="10"/>
      <c r="F61" s="32">
        <f>Source!AN34</f>
        <v>0.23</v>
      </c>
      <c r="G61" s="33" t="str">
        <f>Source!DF34</f>
        <v>)*1,25</v>
      </c>
      <c r="H61" s="46">
        <f>ROUND(Source!AE34*Source!I34, 2)</f>
        <v>0.42</v>
      </c>
      <c r="I61" s="33"/>
      <c r="J61" s="33">
        <f>IF(Source!BS34&lt;&gt; 0, Source!BS34, 1)</f>
        <v>29.06</v>
      </c>
      <c r="K61" s="46">
        <f>Source!R34</f>
        <v>12.3</v>
      </c>
      <c r="L61" s="35"/>
      <c r="R61">
        <f>H61</f>
        <v>0.42</v>
      </c>
    </row>
    <row r="62" spans="1:26" ht="14.25" x14ac:dyDescent="0.2">
      <c r="A62" s="49"/>
      <c r="B62" s="50"/>
      <c r="C62" s="50" t="s">
        <v>799</v>
      </c>
      <c r="D62" s="31"/>
      <c r="E62" s="10"/>
      <c r="F62" s="32">
        <f>Source!AL34</f>
        <v>1113.28</v>
      </c>
      <c r="G62" s="33" t="str">
        <f>Source!DD34</f>
        <v/>
      </c>
      <c r="H62" s="34">
        <f>ROUND(Source!AC34*Source!I34, 2)</f>
        <v>1638.75</v>
      </c>
      <c r="I62" s="33"/>
      <c r="J62" s="33">
        <f>IF(Source!BC34&lt;&gt; 0, Source!BC34, 1)</f>
        <v>5.31</v>
      </c>
      <c r="K62" s="34">
        <f>Source!P34</f>
        <v>8701.75</v>
      </c>
      <c r="L62" s="35"/>
    </row>
    <row r="63" spans="1:26" ht="14.25" x14ac:dyDescent="0.2">
      <c r="A63" s="49"/>
      <c r="B63" s="50"/>
      <c r="C63" s="50" t="s">
        <v>793</v>
      </c>
      <c r="D63" s="31" t="s">
        <v>794</v>
      </c>
      <c r="E63" s="10">
        <f>Source!BZ34</f>
        <v>105</v>
      </c>
      <c r="F63" s="59" t="str">
        <f>CONCATENATE(" )", Source!DL34, Source!FT34, "=", Source!FX34)</f>
        <v xml:space="preserve"> )*0,9=94,5</v>
      </c>
      <c r="G63" s="60"/>
      <c r="H63" s="34">
        <f>SUM(S58:S67)</f>
        <v>609.41999999999996</v>
      </c>
      <c r="I63" s="36"/>
      <c r="J63" s="30">
        <f>Source!AT34</f>
        <v>95</v>
      </c>
      <c r="K63" s="34">
        <f>SUM(T58:T67)</f>
        <v>17803.46</v>
      </c>
      <c r="L63" s="35"/>
    </row>
    <row r="64" spans="1:26" ht="14.25" x14ac:dyDescent="0.2">
      <c r="A64" s="49"/>
      <c r="B64" s="50"/>
      <c r="C64" s="50" t="s">
        <v>795</v>
      </c>
      <c r="D64" s="31" t="s">
        <v>794</v>
      </c>
      <c r="E64" s="10">
        <f>Source!CA34</f>
        <v>55</v>
      </c>
      <c r="F64" s="59" t="str">
        <f>CONCATENATE(" )", Source!DM34, Source!FU34, "=", Source!FY34)</f>
        <v xml:space="preserve"> )*0,85=46,75</v>
      </c>
      <c r="G64" s="60"/>
      <c r="H64" s="34">
        <f>SUM(U58:U67)</f>
        <v>301.49</v>
      </c>
      <c r="I64" s="36"/>
      <c r="J64" s="30">
        <f>Source!AU34</f>
        <v>47</v>
      </c>
      <c r="K64" s="34">
        <f>SUM(V58:V67)</f>
        <v>8808.0300000000007</v>
      </c>
      <c r="L64" s="35"/>
    </row>
    <row r="65" spans="1:26" ht="14.25" x14ac:dyDescent="0.2">
      <c r="A65" s="49"/>
      <c r="B65" s="50"/>
      <c r="C65" s="50" t="s">
        <v>796</v>
      </c>
      <c r="D65" s="31" t="s">
        <v>797</v>
      </c>
      <c r="E65" s="10">
        <f>Source!AQ34</f>
        <v>43.56</v>
      </c>
      <c r="F65" s="32"/>
      <c r="G65" s="33" t="str">
        <f>Source!DI34</f>
        <v>)*1,15</v>
      </c>
      <c r="H65" s="34"/>
      <c r="I65" s="33"/>
      <c r="J65" s="33"/>
      <c r="K65" s="34"/>
      <c r="L65" s="37">
        <f>Source!U34</f>
        <v>73.738367999999994</v>
      </c>
    </row>
    <row r="66" spans="1:26" ht="14.25" x14ac:dyDescent="0.2">
      <c r="A66" s="49" t="str">
        <f>Source!E35</f>
        <v>4,1</v>
      </c>
      <c r="B66" s="50" t="str">
        <f>Source!F35</f>
        <v>101-3512</v>
      </c>
      <c r="C66" s="50" t="str">
        <f>Source!G35</f>
        <v>Краска акриловая ВД-АК 2180, ВГТ</v>
      </c>
      <c r="D66" s="31" t="str">
        <f>Source!H35</f>
        <v>т</v>
      </c>
      <c r="E66" s="10">
        <f>Source!I35</f>
        <v>-4.4159999999999998E-2</v>
      </c>
      <c r="F66" s="32">
        <f>Source!AL35+Source!AM35+Source!AO35</f>
        <v>4615.9399999999996</v>
      </c>
      <c r="G66" s="47" t="s">
        <v>3</v>
      </c>
      <c r="H66" s="34">
        <f>ROUND(Source!AC35*Source!I35, 2)+ROUND(Source!AD35*Source!I35, 2)+ROUND(Source!AF35*Source!I35, 2)</f>
        <v>-203.84</v>
      </c>
      <c r="I66" s="33"/>
      <c r="J66" s="33">
        <f>IF(Source!BC35&lt;&gt; 0, Source!BC35, 1)</f>
        <v>9.94</v>
      </c>
      <c r="K66" s="34">
        <f>Source!O35</f>
        <v>-2026.17</v>
      </c>
      <c r="L66" s="35"/>
      <c r="S66">
        <f>ROUND((Source!FX35/100)*((ROUND(Source!AF35*Source!I35, 2)+ROUND(Source!AE35*Source!I35, 2))), 2)</f>
        <v>0</v>
      </c>
      <c r="T66">
        <f>Source!X35</f>
        <v>0</v>
      </c>
      <c r="U66">
        <f>ROUND((Source!FY35/100)*((ROUND(Source!AF35*Source!I35, 2)+ROUND(Source!AE35*Source!I35, 2))), 2)</f>
        <v>0</v>
      </c>
      <c r="V66">
        <f>Source!Y35</f>
        <v>0</v>
      </c>
      <c r="W66">
        <f>IF(Source!BI35&lt;=1,H66, 0)</f>
        <v>-203.84</v>
      </c>
      <c r="X66">
        <f>IF(Source!BI35=2,H66, 0)</f>
        <v>0</v>
      </c>
      <c r="Y66">
        <f>IF(Source!BI35=3,H66, 0)</f>
        <v>0</v>
      </c>
      <c r="Z66">
        <f>IF(Source!BI35=4,H66, 0)</f>
        <v>0</v>
      </c>
    </row>
    <row r="67" spans="1:26" ht="84" x14ac:dyDescent="0.2">
      <c r="A67" s="51" t="str">
        <f>Source!E36</f>
        <v>4,2</v>
      </c>
      <c r="B67" s="52" t="str">
        <f>Source!F36</f>
        <v>101-9851-068</v>
      </c>
      <c r="C67" s="52" t="s">
        <v>801</v>
      </c>
      <c r="D67" s="38" t="str">
        <f>Source!H36</f>
        <v>л</v>
      </c>
      <c r="E67" s="39">
        <f>Source!I36</f>
        <v>49.066617999999991</v>
      </c>
      <c r="F67" s="40">
        <f>Source!GE36+Source!AM36+Source!AO36</f>
        <v>261.67</v>
      </c>
      <c r="G67" s="41" t="s">
        <v>3</v>
      </c>
      <c r="H67" s="42">
        <f>ROUND(ROUND((Source!GE36),6)*Source!I36, 2)+ROUND(Source!AD36*Source!I36, 2)+ROUND(Source!AF36*Source!I36, 2)</f>
        <v>12839.26</v>
      </c>
      <c r="I67" s="43"/>
      <c r="J67" s="43">
        <f>IF(Source!BC36&lt;&gt; 0, Source!BC36, 1)</f>
        <v>1</v>
      </c>
      <c r="K67" s="42">
        <f>Source!O36</f>
        <v>12839.26</v>
      </c>
      <c r="L67" s="44"/>
      <c r="S67">
        <f>ROUND((Source!FX36/100)*((ROUND(Source!AF36*Source!I36, 2)+ROUND(Source!AE36*Source!I36, 2))), 2)</f>
        <v>0</v>
      </c>
      <c r="T67">
        <f>Source!X36</f>
        <v>0</v>
      </c>
      <c r="U67">
        <f>ROUND((Source!FY36/100)*((ROUND(Source!AF36*Source!I36, 2)+ROUND(Source!AE36*Source!I36, 2))), 2)</f>
        <v>0</v>
      </c>
      <c r="V67">
        <f>Source!Y36</f>
        <v>0</v>
      </c>
      <c r="W67">
        <f>IF(Source!BI36&lt;=1,H67, 0)</f>
        <v>12839.26</v>
      </c>
      <c r="X67">
        <f>IF(Source!BI36=2,H67, 0)</f>
        <v>0</v>
      </c>
      <c r="Y67">
        <f>IF(Source!BI36=3,H67, 0)</f>
        <v>0</v>
      </c>
      <c r="Z67">
        <f>IF(Source!BI36=4,H67, 0)</f>
        <v>0</v>
      </c>
    </row>
    <row r="68" spans="1:26" ht="15" x14ac:dyDescent="0.25">
      <c r="G68" s="55">
        <f>H59+H60+H62+H63+H64+SUM(H66:H67)</f>
        <v>15854.630000000001</v>
      </c>
      <c r="H68" s="55"/>
      <c r="J68" s="55">
        <f>K59+K60+K62+K63+K64+SUM(K66:K67)</f>
        <v>65105.55</v>
      </c>
      <c r="K68" s="55"/>
      <c r="L68" s="45">
        <f>Source!U34</f>
        <v>73.738367999999994</v>
      </c>
      <c r="O68" s="26">
        <f>G68</f>
        <v>15854.630000000001</v>
      </c>
      <c r="P68" s="26">
        <f>J68</f>
        <v>65105.55</v>
      </c>
      <c r="Q68" s="26">
        <f>L68</f>
        <v>73.738367999999994</v>
      </c>
      <c r="W68">
        <f>IF(Source!BI34&lt;=1,H59+H60+H62+H63+H64, 0)</f>
        <v>3219.21</v>
      </c>
      <c r="X68">
        <f>IF(Source!BI34=2,H59+H60+H62+H63+H64, 0)</f>
        <v>0</v>
      </c>
      <c r="Y68">
        <f>IF(Source!BI34=3,H59+H60+H62+H63+H64, 0)</f>
        <v>0</v>
      </c>
      <c r="Z68">
        <f>IF(Source!BI34=4,H59+H60+H62+H63+H64, 0)</f>
        <v>0</v>
      </c>
    </row>
    <row r="69" spans="1:26" ht="85.5" x14ac:dyDescent="0.2">
      <c r="A69" s="49" t="str">
        <f>Source!E37</f>
        <v>5</v>
      </c>
      <c r="B69" s="50" t="str">
        <f>Source!F37</f>
        <v>61-7-1</v>
      </c>
      <c r="C69" s="50" t="str">
        <f>Source!G37</f>
        <v>Ремонт штукатурки откосов внутри здания цементно-известковым раствором прямолинейных</v>
      </c>
      <c r="D69" s="31" t="str">
        <f>Source!H37</f>
        <v>100 м2 отремонтированной поверхности</v>
      </c>
      <c r="E69" s="10">
        <f>Source!I37</f>
        <v>0.03</v>
      </c>
      <c r="F69" s="32">
        <f>Source!AL37+Source!AM37+Source!AO37</f>
        <v>5751.880000000001</v>
      </c>
      <c r="G69" s="33"/>
      <c r="H69" s="34"/>
      <c r="I69" s="33" t="str">
        <f>Source!BO37</f>
        <v>61-7-1</v>
      </c>
      <c r="J69" s="33"/>
      <c r="K69" s="34"/>
      <c r="L69" s="35"/>
      <c r="S69">
        <f>ROUND((Source!FX37/100)*((ROUND(Source!AF37*Source!I37, 2)+ROUND(Source!AE37*Source!I37, 2))), 2)</f>
        <v>81.8</v>
      </c>
      <c r="T69">
        <f>Source!X37</f>
        <v>2377.27</v>
      </c>
      <c r="U69">
        <f>ROUND((Source!FY37/100)*((ROUND(Source!AF37*Source!I37, 2)+ROUND(Source!AE37*Source!I37, 2))), 2)</f>
        <v>51.78</v>
      </c>
      <c r="V69">
        <f>Source!Y37</f>
        <v>1504.6</v>
      </c>
    </row>
    <row r="70" spans="1:26" ht="14.25" x14ac:dyDescent="0.2">
      <c r="A70" s="49"/>
      <c r="B70" s="50"/>
      <c r="C70" s="50" t="s">
        <v>792</v>
      </c>
      <c r="D70" s="31"/>
      <c r="E70" s="10"/>
      <c r="F70" s="32">
        <f>Source!AO37</f>
        <v>3436.05</v>
      </c>
      <c r="G70" s="33" t="str">
        <f>Source!DG37</f>
        <v/>
      </c>
      <c r="H70" s="34">
        <f>ROUND(Source!AF37*Source!I37, 2)</f>
        <v>103.08</v>
      </c>
      <c r="I70" s="33"/>
      <c r="J70" s="33">
        <f>IF(Source!BA37&lt;&gt; 0, Source!BA37, 1)</f>
        <v>29.06</v>
      </c>
      <c r="K70" s="34">
        <f>Source!S37</f>
        <v>2995.55</v>
      </c>
      <c r="L70" s="35"/>
      <c r="R70">
        <f>H70</f>
        <v>103.08</v>
      </c>
    </row>
    <row r="71" spans="1:26" ht="14.25" x14ac:dyDescent="0.2">
      <c r="A71" s="49"/>
      <c r="B71" s="50"/>
      <c r="C71" s="50" t="s">
        <v>191</v>
      </c>
      <c r="D71" s="31"/>
      <c r="E71" s="10"/>
      <c r="F71" s="32">
        <f>Source!AM37</f>
        <v>36.26</v>
      </c>
      <c r="G71" s="33" t="str">
        <f>Source!DE37</f>
        <v/>
      </c>
      <c r="H71" s="34">
        <f>ROUND(Source!AD37*Source!I37, 2)</f>
        <v>1.0900000000000001</v>
      </c>
      <c r="I71" s="33"/>
      <c r="J71" s="33">
        <f>IF(Source!BB37&lt;&gt; 0, Source!BB37, 1)</f>
        <v>12.93</v>
      </c>
      <c r="K71" s="34">
        <f>Source!Q37</f>
        <v>14.07</v>
      </c>
      <c r="L71" s="35"/>
    </row>
    <row r="72" spans="1:26" ht="14.25" x14ac:dyDescent="0.2">
      <c r="A72" s="49"/>
      <c r="B72" s="50"/>
      <c r="C72" s="50" t="s">
        <v>798</v>
      </c>
      <c r="D72" s="31"/>
      <c r="E72" s="10"/>
      <c r="F72" s="32">
        <f>Source!AN37</f>
        <v>15.66</v>
      </c>
      <c r="G72" s="33" t="str">
        <f>Source!DF37</f>
        <v/>
      </c>
      <c r="H72" s="46">
        <f>ROUND(Source!AE37*Source!I37, 2)</f>
        <v>0.47</v>
      </c>
      <c r="I72" s="33"/>
      <c r="J72" s="33">
        <f>IF(Source!BS37&lt;&gt; 0, Source!BS37, 1)</f>
        <v>29.06</v>
      </c>
      <c r="K72" s="46">
        <f>Source!R37</f>
        <v>13.65</v>
      </c>
      <c r="L72" s="35"/>
      <c r="R72">
        <f>H72</f>
        <v>0.47</v>
      </c>
    </row>
    <row r="73" spans="1:26" ht="14.25" x14ac:dyDescent="0.2">
      <c r="A73" s="49"/>
      <c r="B73" s="50"/>
      <c r="C73" s="50" t="s">
        <v>799</v>
      </c>
      <c r="D73" s="31"/>
      <c r="E73" s="10"/>
      <c r="F73" s="32">
        <f>Source!AL37</f>
        <v>2279.5700000000002</v>
      </c>
      <c r="G73" s="33" t="str">
        <f>Source!DD37</f>
        <v/>
      </c>
      <c r="H73" s="34">
        <f>ROUND(Source!AC37*Source!I37, 2)</f>
        <v>68.39</v>
      </c>
      <c r="I73" s="33"/>
      <c r="J73" s="33">
        <f>IF(Source!BC37&lt;&gt; 0, Source!BC37, 1)</f>
        <v>6.38</v>
      </c>
      <c r="K73" s="34">
        <f>Source!P37</f>
        <v>436.31</v>
      </c>
      <c r="L73" s="35"/>
    </row>
    <row r="74" spans="1:26" ht="14.25" x14ac:dyDescent="0.2">
      <c r="A74" s="49"/>
      <c r="B74" s="50"/>
      <c r="C74" s="50" t="s">
        <v>793</v>
      </c>
      <c r="D74" s="31" t="s">
        <v>794</v>
      </c>
      <c r="E74" s="10">
        <f>Source!BZ37</f>
        <v>79</v>
      </c>
      <c r="F74" s="53"/>
      <c r="G74" s="33"/>
      <c r="H74" s="34">
        <f>SUM(S69:S77)</f>
        <v>81.8</v>
      </c>
      <c r="I74" s="36"/>
      <c r="J74" s="30">
        <f>Source!AT37</f>
        <v>79</v>
      </c>
      <c r="K74" s="34">
        <f>SUM(T69:T77)</f>
        <v>2377.27</v>
      </c>
      <c r="L74" s="35"/>
    </row>
    <row r="75" spans="1:26" ht="14.25" x14ac:dyDescent="0.2">
      <c r="A75" s="49"/>
      <c r="B75" s="50"/>
      <c r="C75" s="50" t="s">
        <v>795</v>
      </c>
      <c r="D75" s="31" t="s">
        <v>794</v>
      </c>
      <c r="E75" s="10">
        <f>Source!CA37</f>
        <v>50</v>
      </c>
      <c r="F75" s="53"/>
      <c r="G75" s="33"/>
      <c r="H75" s="34">
        <f>SUM(U69:U77)</f>
        <v>51.78</v>
      </c>
      <c r="I75" s="36"/>
      <c r="J75" s="30">
        <f>Source!AU37</f>
        <v>50</v>
      </c>
      <c r="K75" s="34">
        <f>SUM(V69:V77)</f>
        <v>1504.6</v>
      </c>
      <c r="L75" s="35"/>
    </row>
    <row r="76" spans="1:26" ht="14.25" x14ac:dyDescent="0.2">
      <c r="A76" s="49"/>
      <c r="B76" s="50"/>
      <c r="C76" s="50" t="s">
        <v>796</v>
      </c>
      <c r="D76" s="31" t="s">
        <v>797</v>
      </c>
      <c r="E76" s="10">
        <f>Source!AQ37</f>
        <v>383.06</v>
      </c>
      <c r="F76" s="32"/>
      <c r="G76" s="33" t="str">
        <f>Source!DI37</f>
        <v/>
      </c>
      <c r="H76" s="34"/>
      <c r="I76" s="33"/>
      <c r="J76" s="33"/>
      <c r="K76" s="34"/>
      <c r="L76" s="37">
        <f>Source!U37</f>
        <v>11.4918</v>
      </c>
    </row>
    <row r="77" spans="1:26" ht="14.25" x14ac:dyDescent="0.2">
      <c r="A77" s="51" t="str">
        <f>Source!E38</f>
        <v>5,1</v>
      </c>
      <c r="B77" s="52" t="str">
        <f>Source!F38</f>
        <v>509-9900</v>
      </c>
      <c r="C77" s="52" t="str">
        <f>Source!G38</f>
        <v>Строительный мусор</v>
      </c>
      <c r="D77" s="38" t="str">
        <f>Source!H38</f>
        <v>т</v>
      </c>
      <c r="E77" s="39">
        <f>Source!I38</f>
        <v>0.24299999999999999</v>
      </c>
      <c r="F77" s="40">
        <f>Source!AL38+Source!AM38+Source!AO38</f>
        <v>0</v>
      </c>
      <c r="G77" s="41" t="s">
        <v>3</v>
      </c>
      <c r="H77" s="42">
        <f>ROUND(Source!AC38*Source!I38, 2)+ROUND(Source!AD38*Source!I38, 2)+ROUND(Source!AF38*Source!I38, 2)</f>
        <v>0</v>
      </c>
      <c r="I77" s="43"/>
      <c r="J77" s="43">
        <f>IF(Source!BC38&lt;&gt; 0, Source!BC38, 1)</f>
        <v>1</v>
      </c>
      <c r="K77" s="42">
        <f>Source!O38</f>
        <v>0</v>
      </c>
      <c r="L77" s="44"/>
      <c r="S77">
        <f>ROUND((Source!FX38/100)*((ROUND(Source!AF38*Source!I38, 2)+ROUND(Source!AE38*Source!I38, 2))), 2)</f>
        <v>0</v>
      </c>
      <c r="T77">
        <f>Source!X38</f>
        <v>0</v>
      </c>
      <c r="U77">
        <f>ROUND((Source!FY38/100)*((ROUND(Source!AF38*Source!I38, 2)+ROUND(Source!AE38*Source!I38, 2))), 2)</f>
        <v>0</v>
      </c>
      <c r="V77">
        <f>Source!Y38</f>
        <v>0</v>
      </c>
      <c r="W77">
        <f>IF(Source!BI38&lt;=1,H77, 0)</f>
        <v>0</v>
      </c>
      <c r="X77">
        <f>IF(Source!BI38=2,H77, 0)</f>
        <v>0</v>
      </c>
      <c r="Y77">
        <f>IF(Source!BI38=3,H77, 0)</f>
        <v>0</v>
      </c>
      <c r="Z77">
        <f>IF(Source!BI38=4,H77, 0)</f>
        <v>0</v>
      </c>
    </row>
    <row r="78" spans="1:26" ht="15" x14ac:dyDescent="0.25">
      <c r="G78" s="55">
        <f>H70+H71+H73+H74+H75+SUM(H77:H77)</f>
        <v>306.14</v>
      </c>
      <c r="H78" s="55"/>
      <c r="J78" s="55">
        <f>K70+K71+K73+K74+K75+SUM(K77:K77)</f>
        <v>7327.8000000000011</v>
      </c>
      <c r="K78" s="55"/>
      <c r="L78" s="45">
        <f>Source!U37</f>
        <v>11.4918</v>
      </c>
      <c r="O78" s="26">
        <f>G78</f>
        <v>306.14</v>
      </c>
      <c r="P78" s="26">
        <f>J78</f>
        <v>7327.8000000000011</v>
      </c>
      <c r="Q78" s="26">
        <f>L78</f>
        <v>11.4918</v>
      </c>
      <c r="W78">
        <f>IF(Source!BI37&lt;=1,H70+H71+H73+H74+H75, 0)</f>
        <v>306.14</v>
      </c>
      <c r="X78">
        <f>IF(Source!BI37=2,H70+H71+H73+H74+H75, 0)</f>
        <v>0</v>
      </c>
      <c r="Y78">
        <f>IF(Source!BI37=3,H70+H71+H73+H74+H75, 0)</f>
        <v>0</v>
      </c>
      <c r="Z78">
        <f>IF(Source!BI37=4,H70+H71+H73+H74+H75, 0)</f>
        <v>0</v>
      </c>
    </row>
    <row r="79" spans="1:26" ht="71.25" x14ac:dyDescent="0.2">
      <c r="A79" s="49" t="str">
        <f>Source!E41</f>
        <v>7</v>
      </c>
      <c r="B79" s="50" t="str">
        <f>Source!F41</f>
        <v>62-16-4</v>
      </c>
      <c r="C79" s="50" t="str">
        <f>Source!G41</f>
        <v>Окрашивание водоэмульсионными составами поверхностей стен, ранее окрашенных водоэмульсионной краской с расчисткой старой краски более 35%</v>
      </c>
      <c r="D79" s="31" t="str">
        <f>Source!H41</f>
        <v>100 м2 окрашиваемой поверхности</v>
      </c>
      <c r="E79" s="10">
        <f>Source!I41</f>
        <v>0.15</v>
      </c>
      <c r="F79" s="32">
        <f>Source!AL41+Source!AM41+Source!AO41</f>
        <v>1859.51</v>
      </c>
      <c r="G79" s="33"/>
      <c r="H79" s="34"/>
      <c r="I79" s="33" t="str">
        <f>Source!BO41</f>
        <v>62-16-4</v>
      </c>
      <c r="J79" s="33"/>
      <c r="K79" s="34"/>
      <c r="L79" s="35"/>
      <c r="S79">
        <f>ROUND((Source!FX41/100)*((ROUND(Source!AF41*Source!I41, 2)+ROUND(Source!AE41*Source!I41, 2))), 2)</f>
        <v>30.85</v>
      </c>
      <c r="T79">
        <f>Source!X41</f>
        <v>896.52</v>
      </c>
      <c r="U79">
        <f>ROUND((Source!FY41/100)*((ROUND(Source!AF41*Source!I41, 2)+ROUND(Source!AE41*Source!I41, 2))), 2)</f>
        <v>19.28</v>
      </c>
      <c r="V79">
        <f>Source!Y41</f>
        <v>560.33000000000004</v>
      </c>
    </row>
    <row r="80" spans="1:26" ht="14.25" x14ac:dyDescent="0.2">
      <c r="A80" s="49"/>
      <c r="B80" s="50"/>
      <c r="C80" s="50" t="s">
        <v>792</v>
      </c>
      <c r="D80" s="31"/>
      <c r="E80" s="10"/>
      <c r="F80" s="32">
        <f>Source!AO41</f>
        <v>255.74</v>
      </c>
      <c r="G80" s="33" t="str">
        <f>Source!DG41</f>
        <v/>
      </c>
      <c r="H80" s="34">
        <f>ROUND(Source!AF41*Source!I41, 2)</f>
        <v>38.36</v>
      </c>
      <c r="I80" s="33"/>
      <c r="J80" s="33">
        <f>IF(Source!BA41&lt;&gt; 0, Source!BA41, 1)</f>
        <v>29.06</v>
      </c>
      <c r="K80" s="34">
        <f>Source!S41</f>
        <v>1114.77</v>
      </c>
      <c r="L80" s="35"/>
      <c r="R80">
        <f>H80</f>
        <v>38.36</v>
      </c>
    </row>
    <row r="81" spans="1:26" ht="14.25" x14ac:dyDescent="0.2">
      <c r="A81" s="49"/>
      <c r="B81" s="50"/>
      <c r="C81" s="50" t="s">
        <v>191</v>
      </c>
      <c r="D81" s="31"/>
      <c r="E81" s="10"/>
      <c r="F81" s="32">
        <f>Source!AM41</f>
        <v>8.36</v>
      </c>
      <c r="G81" s="33" t="str">
        <f>Source!DE41</f>
        <v/>
      </c>
      <c r="H81" s="34">
        <f>ROUND(Source!AD41*Source!I41, 2)</f>
        <v>1.25</v>
      </c>
      <c r="I81" s="33"/>
      <c r="J81" s="33">
        <f>IF(Source!BB41&lt;&gt; 0, Source!BB41, 1)</f>
        <v>11</v>
      </c>
      <c r="K81" s="34">
        <f>Source!Q41</f>
        <v>13.79</v>
      </c>
      <c r="L81" s="35"/>
    </row>
    <row r="82" spans="1:26" ht="14.25" x14ac:dyDescent="0.2">
      <c r="A82" s="49"/>
      <c r="B82" s="50"/>
      <c r="C82" s="50" t="s">
        <v>798</v>
      </c>
      <c r="D82" s="31"/>
      <c r="E82" s="10"/>
      <c r="F82" s="32">
        <f>Source!AN41</f>
        <v>1.35</v>
      </c>
      <c r="G82" s="33" t="str">
        <f>Source!DF41</f>
        <v/>
      </c>
      <c r="H82" s="46">
        <f>ROUND(Source!AE41*Source!I41, 2)</f>
        <v>0.2</v>
      </c>
      <c r="I82" s="33"/>
      <c r="J82" s="33">
        <f>IF(Source!BS41&lt;&gt; 0, Source!BS41, 1)</f>
        <v>29.06</v>
      </c>
      <c r="K82" s="46">
        <f>Source!R41</f>
        <v>5.88</v>
      </c>
      <c r="L82" s="35"/>
      <c r="R82">
        <f>H82</f>
        <v>0.2</v>
      </c>
    </row>
    <row r="83" spans="1:26" ht="14.25" x14ac:dyDescent="0.2">
      <c r="A83" s="49"/>
      <c r="B83" s="50"/>
      <c r="C83" s="50" t="s">
        <v>799</v>
      </c>
      <c r="D83" s="31"/>
      <c r="E83" s="10"/>
      <c r="F83" s="32">
        <f>Source!AL41</f>
        <v>1595.41</v>
      </c>
      <c r="G83" s="33" t="str">
        <f>Source!DD41</f>
        <v/>
      </c>
      <c r="H83" s="34">
        <f>ROUND(Source!AC41*Source!I41, 2)</f>
        <v>239.31</v>
      </c>
      <c r="I83" s="33"/>
      <c r="J83" s="33">
        <f>IF(Source!BC41&lt;&gt; 0, Source!BC41, 1)</f>
        <v>3.42</v>
      </c>
      <c r="K83" s="34">
        <f>Source!P41</f>
        <v>818.45</v>
      </c>
      <c r="L83" s="35"/>
    </row>
    <row r="84" spans="1:26" ht="14.25" x14ac:dyDescent="0.2">
      <c r="A84" s="49"/>
      <c r="B84" s="50"/>
      <c r="C84" s="50" t="s">
        <v>793</v>
      </c>
      <c r="D84" s="31" t="s">
        <v>794</v>
      </c>
      <c r="E84" s="10">
        <f>Source!BZ41</f>
        <v>80</v>
      </c>
      <c r="F84" s="53"/>
      <c r="G84" s="33"/>
      <c r="H84" s="34">
        <f>SUM(S79:S88)</f>
        <v>30.85</v>
      </c>
      <c r="I84" s="36"/>
      <c r="J84" s="30">
        <f>Source!AT41</f>
        <v>80</v>
      </c>
      <c r="K84" s="34">
        <f>SUM(T79:T88)</f>
        <v>896.52</v>
      </c>
      <c r="L84" s="35"/>
    </row>
    <row r="85" spans="1:26" ht="14.25" x14ac:dyDescent="0.2">
      <c r="A85" s="49"/>
      <c r="B85" s="50"/>
      <c r="C85" s="50" t="s">
        <v>795</v>
      </c>
      <c r="D85" s="31" t="s">
        <v>794</v>
      </c>
      <c r="E85" s="10">
        <f>Source!CA41</f>
        <v>50</v>
      </c>
      <c r="F85" s="53"/>
      <c r="G85" s="33"/>
      <c r="H85" s="34">
        <f>SUM(U79:U88)</f>
        <v>19.28</v>
      </c>
      <c r="I85" s="36"/>
      <c r="J85" s="30">
        <f>Source!AU41</f>
        <v>50</v>
      </c>
      <c r="K85" s="34">
        <f>SUM(V79:V88)</f>
        <v>560.33000000000004</v>
      </c>
      <c r="L85" s="35"/>
    </row>
    <row r="86" spans="1:26" ht="14.25" x14ac:dyDescent="0.2">
      <c r="A86" s="49"/>
      <c r="B86" s="50"/>
      <c r="C86" s="50" t="s">
        <v>796</v>
      </c>
      <c r="D86" s="31" t="s">
        <v>797</v>
      </c>
      <c r="E86" s="10">
        <f>Source!AQ41</f>
        <v>29.6</v>
      </c>
      <c r="F86" s="32"/>
      <c r="G86" s="33" t="str">
        <f>Source!DI41</f>
        <v/>
      </c>
      <c r="H86" s="34"/>
      <c r="I86" s="33"/>
      <c r="J86" s="33"/>
      <c r="K86" s="34"/>
      <c r="L86" s="37">
        <f>Source!U41</f>
        <v>4.4400000000000004</v>
      </c>
    </row>
    <row r="87" spans="1:26" ht="14.25" x14ac:dyDescent="0.2">
      <c r="A87" s="49" t="str">
        <f>Source!E42</f>
        <v>7,1</v>
      </c>
      <c r="B87" s="50" t="str">
        <f>Source!F42</f>
        <v>101-1959</v>
      </c>
      <c r="C87" s="50" t="str">
        <f>Source!G42</f>
        <v>Краска водоэмульсионная ВЭАК-1180</v>
      </c>
      <c r="D87" s="31" t="str">
        <f>Source!H42</f>
        <v>т</v>
      </c>
      <c r="E87" s="10">
        <f>Source!I42</f>
        <v>-1.0650000000000001E-2</v>
      </c>
      <c r="F87" s="32">
        <f>Source!AL42+Source!AM42+Source!AO42</f>
        <v>15481.01</v>
      </c>
      <c r="G87" s="47" t="s">
        <v>3</v>
      </c>
      <c r="H87" s="34">
        <f>ROUND(Source!AC42*Source!I42, 2)+ROUND(Source!AD42*Source!I42, 2)+ROUND(Source!AF42*Source!I42, 2)</f>
        <v>-164.87</v>
      </c>
      <c r="I87" s="33"/>
      <c r="J87" s="33">
        <f>IF(Source!BC42&lt;&gt; 0, Source!BC42, 1)</f>
        <v>3.28</v>
      </c>
      <c r="K87" s="34">
        <f>Source!O42</f>
        <v>-540.78</v>
      </c>
      <c r="L87" s="35"/>
      <c r="S87">
        <f>ROUND((Source!FX42/100)*((ROUND(Source!AF42*Source!I42, 2)+ROUND(Source!AE42*Source!I42, 2))), 2)</f>
        <v>0</v>
      </c>
      <c r="T87">
        <f>Source!X42</f>
        <v>0</v>
      </c>
      <c r="U87">
        <f>ROUND((Source!FY42/100)*((ROUND(Source!AF42*Source!I42, 2)+ROUND(Source!AE42*Source!I42, 2))), 2)</f>
        <v>0</v>
      </c>
      <c r="V87">
        <f>Source!Y42</f>
        <v>0</v>
      </c>
      <c r="W87">
        <f>IF(Source!BI42&lt;=1,H87, 0)</f>
        <v>-164.87</v>
      </c>
      <c r="X87">
        <f>IF(Source!BI42=2,H87, 0)</f>
        <v>0</v>
      </c>
      <c r="Y87">
        <f>IF(Source!BI42=3,H87, 0)</f>
        <v>0</v>
      </c>
      <c r="Z87">
        <f>IF(Source!BI42=4,H87, 0)</f>
        <v>0</v>
      </c>
    </row>
    <row r="88" spans="1:26" ht="84" x14ac:dyDescent="0.2">
      <c r="A88" s="51" t="str">
        <f>Source!E43</f>
        <v>7,2</v>
      </c>
      <c r="B88" s="52" t="str">
        <f>Source!F43</f>
        <v>101-9851-068</v>
      </c>
      <c r="C88" s="52" t="s">
        <v>801</v>
      </c>
      <c r="D88" s="38" t="str">
        <f>Source!H43</f>
        <v>л</v>
      </c>
      <c r="E88" s="39">
        <f>Source!I43</f>
        <v>4.9999950000000002</v>
      </c>
      <c r="F88" s="40">
        <f>Source!GE43+Source!AM43+Source!AO43</f>
        <v>261.67</v>
      </c>
      <c r="G88" s="41" t="s">
        <v>3</v>
      </c>
      <c r="H88" s="42">
        <f>ROUND(ROUND((Source!GE43),6)*Source!I43, 2)+ROUND(Source!AD43*Source!I43, 2)+ROUND(Source!AF43*Source!I43, 2)</f>
        <v>1308.3499999999999</v>
      </c>
      <c r="I88" s="43"/>
      <c r="J88" s="43">
        <f>IF(Source!BC43&lt;&gt; 0, Source!BC43, 1)</f>
        <v>1</v>
      </c>
      <c r="K88" s="42">
        <f>Source!O43</f>
        <v>1308.3499999999999</v>
      </c>
      <c r="L88" s="44"/>
      <c r="S88">
        <f>ROUND((Source!FX43/100)*((ROUND(Source!AF43*Source!I43, 2)+ROUND(Source!AE43*Source!I43, 2))), 2)</f>
        <v>0</v>
      </c>
      <c r="T88">
        <f>Source!X43</f>
        <v>0</v>
      </c>
      <c r="U88">
        <f>ROUND((Source!FY43/100)*((ROUND(Source!AF43*Source!I43, 2)+ROUND(Source!AE43*Source!I43, 2))), 2)</f>
        <v>0</v>
      </c>
      <c r="V88">
        <f>Source!Y43</f>
        <v>0</v>
      </c>
      <c r="W88">
        <f>IF(Source!BI43&lt;=1,H88, 0)</f>
        <v>1308.3499999999999</v>
      </c>
      <c r="X88">
        <f>IF(Source!BI43=2,H88, 0)</f>
        <v>0</v>
      </c>
      <c r="Y88">
        <f>IF(Source!BI43=3,H88, 0)</f>
        <v>0</v>
      </c>
      <c r="Z88">
        <f>IF(Source!BI43=4,H88, 0)</f>
        <v>0</v>
      </c>
    </row>
    <row r="89" spans="1:26" ht="15" x14ac:dyDescent="0.25">
      <c r="G89" s="55">
        <f>H80+H81+H83+H84+H85+SUM(H87:H88)</f>
        <v>1472.5300000000002</v>
      </c>
      <c r="H89" s="55"/>
      <c r="J89" s="55">
        <f>K80+K81+K83+K84+K85+SUM(K87:K88)</f>
        <v>4171.4299999999994</v>
      </c>
      <c r="K89" s="55"/>
      <c r="L89" s="45">
        <f>Source!U41</f>
        <v>4.4400000000000004</v>
      </c>
      <c r="O89" s="26">
        <f>G89</f>
        <v>1472.5300000000002</v>
      </c>
      <c r="P89" s="26">
        <f>J89</f>
        <v>4171.4299999999994</v>
      </c>
      <c r="Q89" s="26">
        <f>L89</f>
        <v>4.4400000000000004</v>
      </c>
      <c r="W89">
        <f>IF(Source!BI41&lt;=1,H80+H81+H83+H84+H85, 0)</f>
        <v>329.05000000000007</v>
      </c>
      <c r="X89">
        <f>IF(Source!BI41=2,H80+H81+H83+H84+H85, 0)</f>
        <v>0</v>
      </c>
      <c r="Y89">
        <f>IF(Source!BI41=3,H80+H81+H83+H84+H85, 0)</f>
        <v>0</v>
      </c>
      <c r="Z89">
        <f>IF(Source!BI41=4,H80+H81+H83+H84+H85, 0)</f>
        <v>0</v>
      </c>
    </row>
    <row r="90" spans="1:26" ht="79.5" x14ac:dyDescent="0.2">
      <c r="A90" s="49" t="str">
        <f>Source!E47</f>
        <v>9</v>
      </c>
      <c r="B90" s="50" t="s">
        <v>802</v>
      </c>
      <c r="C90" s="50" t="str">
        <f>Source!G47</f>
        <v>Устройство подвесных потолков из гипсоволокнистых листов (ГВЛ) по системе «КНАУФ» одноуровневых (П 213)</v>
      </c>
      <c r="D90" s="31" t="str">
        <f>Source!H47</f>
        <v>100 м2 потолка</v>
      </c>
      <c r="E90" s="10">
        <f>Source!I47</f>
        <v>0.45</v>
      </c>
      <c r="F90" s="32">
        <f>Source!AL47+Source!AM47+Source!AO47</f>
        <v>7564.0800000000008</v>
      </c>
      <c r="G90" s="33"/>
      <c r="H90" s="34"/>
      <c r="I90" s="33" t="str">
        <f>Source!BO47</f>
        <v>10-06-040-2</v>
      </c>
      <c r="J90" s="33"/>
      <c r="K90" s="34"/>
      <c r="L90" s="35"/>
      <c r="S90">
        <f>ROUND((Source!FX47/100)*((ROUND(Source!AF47*Source!I47, 2)+ROUND(Source!AE47*Source!I47, 2))), 2)</f>
        <v>523.4</v>
      </c>
      <c r="T90">
        <f>Source!X47</f>
        <v>15181.28</v>
      </c>
      <c r="U90">
        <f>ROUND((Source!FY47/100)*((ROUND(Source!AF47*Source!I47, 2)+ROUND(Source!AE47*Source!I47, 2))), 2)</f>
        <v>263.92</v>
      </c>
      <c r="V90">
        <f>Source!Y47</f>
        <v>7733.86</v>
      </c>
    </row>
    <row r="91" spans="1:26" ht="14.25" x14ac:dyDescent="0.2">
      <c r="A91" s="49"/>
      <c r="B91" s="50"/>
      <c r="C91" s="50" t="s">
        <v>792</v>
      </c>
      <c r="D91" s="31"/>
      <c r="E91" s="10"/>
      <c r="F91" s="32">
        <f>Source!AO47</f>
        <v>952.35</v>
      </c>
      <c r="G91" s="33" t="str">
        <f>Source!DG47</f>
        <v>)*1,15</v>
      </c>
      <c r="H91" s="34">
        <f>ROUND(Source!AF47*Source!I47, 2)</f>
        <v>492.84</v>
      </c>
      <c r="I91" s="33"/>
      <c r="J91" s="33">
        <f>IF(Source!BA47&lt;&gt; 0, Source!BA47, 1)</f>
        <v>29.06</v>
      </c>
      <c r="K91" s="34">
        <f>Source!S47</f>
        <v>14321.96</v>
      </c>
      <c r="L91" s="35"/>
      <c r="R91">
        <f>H91</f>
        <v>492.84</v>
      </c>
    </row>
    <row r="92" spans="1:26" ht="14.25" x14ac:dyDescent="0.2">
      <c r="A92" s="49"/>
      <c r="B92" s="50"/>
      <c r="C92" s="50" t="s">
        <v>191</v>
      </c>
      <c r="D92" s="31"/>
      <c r="E92" s="10"/>
      <c r="F92" s="32">
        <f>Source!AM47</f>
        <v>19.8</v>
      </c>
      <c r="G92" s="33" t="str">
        <f>Source!DE47</f>
        <v>)*1,25</v>
      </c>
      <c r="H92" s="34">
        <f>ROUND(Source!AD47*Source!I47, 2)</f>
        <v>11.14</v>
      </c>
      <c r="I92" s="33"/>
      <c r="J92" s="33">
        <f>IF(Source!BB47&lt;&gt; 0, Source!BB47, 1)</f>
        <v>6.29</v>
      </c>
      <c r="K92" s="34">
        <f>Source!Q47</f>
        <v>70.05</v>
      </c>
      <c r="L92" s="35"/>
    </row>
    <row r="93" spans="1:26" ht="14.25" x14ac:dyDescent="0.2">
      <c r="A93" s="49"/>
      <c r="B93" s="50"/>
      <c r="C93" s="50" t="s">
        <v>799</v>
      </c>
      <c r="D93" s="31"/>
      <c r="E93" s="10"/>
      <c r="F93" s="32">
        <f>Source!AL47</f>
        <v>6591.93</v>
      </c>
      <c r="G93" s="33" t="str">
        <f>Source!DD47</f>
        <v/>
      </c>
      <c r="H93" s="34">
        <f>ROUND(Source!AC47*Source!I47, 2)</f>
        <v>2966.37</v>
      </c>
      <c r="I93" s="33"/>
      <c r="J93" s="33">
        <f>IF(Source!BC47&lt;&gt; 0, Source!BC47, 1)</f>
        <v>6.39</v>
      </c>
      <c r="K93" s="34">
        <f>Source!P47</f>
        <v>18955.09</v>
      </c>
      <c r="L93" s="35"/>
    </row>
    <row r="94" spans="1:26" ht="14.25" x14ac:dyDescent="0.2">
      <c r="A94" s="49"/>
      <c r="B94" s="50"/>
      <c r="C94" s="50" t="s">
        <v>793</v>
      </c>
      <c r="D94" s="31" t="s">
        <v>794</v>
      </c>
      <c r="E94" s="10">
        <f>Source!BZ47</f>
        <v>118</v>
      </c>
      <c r="F94" s="59" t="str">
        <f>CONCATENATE(" )", Source!DL47, Source!FT47, "=", Source!FX47)</f>
        <v xml:space="preserve"> )*0,9=106,2</v>
      </c>
      <c r="G94" s="60"/>
      <c r="H94" s="34">
        <f>SUM(S90:S97)</f>
        <v>523.4</v>
      </c>
      <c r="I94" s="36"/>
      <c r="J94" s="30">
        <f>Source!AT47</f>
        <v>106</v>
      </c>
      <c r="K94" s="34">
        <f>SUM(T90:T97)</f>
        <v>15181.28</v>
      </c>
      <c r="L94" s="35"/>
    </row>
    <row r="95" spans="1:26" ht="14.25" x14ac:dyDescent="0.2">
      <c r="A95" s="49"/>
      <c r="B95" s="50"/>
      <c r="C95" s="50" t="s">
        <v>795</v>
      </c>
      <c r="D95" s="31" t="s">
        <v>794</v>
      </c>
      <c r="E95" s="10">
        <f>Source!CA47</f>
        <v>63</v>
      </c>
      <c r="F95" s="59" t="str">
        <f>CONCATENATE(" )", Source!DM47, Source!FU47, "=", Source!FY47)</f>
        <v xml:space="preserve"> )*0,85=53,55</v>
      </c>
      <c r="G95" s="60"/>
      <c r="H95" s="34">
        <f>SUM(U90:U97)</f>
        <v>263.92</v>
      </c>
      <c r="I95" s="36"/>
      <c r="J95" s="30">
        <f>Source!AU47</f>
        <v>54</v>
      </c>
      <c r="K95" s="34">
        <f>SUM(V90:V97)</f>
        <v>7733.86</v>
      </c>
      <c r="L95" s="35"/>
    </row>
    <row r="96" spans="1:26" ht="14.25" x14ac:dyDescent="0.2">
      <c r="A96" s="49"/>
      <c r="B96" s="50"/>
      <c r="C96" s="50" t="s">
        <v>796</v>
      </c>
      <c r="D96" s="31" t="s">
        <v>797</v>
      </c>
      <c r="E96" s="10">
        <f>Source!AQ47</f>
        <v>105</v>
      </c>
      <c r="F96" s="32"/>
      <c r="G96" s="33" t="str">
        <f>Source!DI47</f>
        <v>)*1,15</v>
      </c>
      <c r="H96" s="34"/>
      <c r="I96" s="33"/>
      <c r="J96" s="33"/>
      <c r="K96" s="34"/>
      <c r="L96" s="37">
        <f>Source!U47</f>
        <v>54.337499999999991</v>
      </c>
    </row>
    <row r="97" spans="1:26" ht="14.25" x14ac:dyDescent="0.2">
      <c r="A97" s="51" t="str">
        <f>Source!E48</f>
        <v>9,1</v>
      </c>
      <c r="B97" s="52" t="str">
        <f>Source!F48</f>
        <v>201-1132</v>
      </c>
      <c r="C97" s="52" t="str">
        <f>Source!G48</f>
        <v>Тяга подвеса</v>
      </c>
      <c r="D97" s="38" t="str">
        <f>Source!H48</f>
        <v>100 шт.</v>
      </c>
      <c r="E97" s="39">
        <f>Source!I48</f>
        <v>0.3</v>
      </c>
      <c r="F97" s="40">
        <f>Source!AL48+Source!AM48+Source!AO48</f>
        <v>38.86</v>
      </c>
      <c r="G97" s="41" t="s">
        <v>3</v>
      </c>
      <c r="H97" s="42">
        <f>ROUND(Source!AC48*Source!I48, 2)+ROUND(Source!AD48*Source!I48, 2)+ROUND(Source!AF48*Source!I48, 2)</f>
        <v>11.66</v>
      </c>
      <c r="I97" s="43"/>
      <c r="J97" s="43">
        <f>IF(Source!BC48&lt;&gt; 0, Source!BC48, 1)</f>
        <v>7.1</v>
      </c>
      <c r="K97" s="42">
        <f>Source!O48</f>
        <v>82.77</v>
      </c>
      <c r="L97" s="44"/>
      <c r="S97">
        <f>ROUND((Source!FX48/100)*((ROUND(Source!AF48*Source!I48, 2)+ROUND(Source!AE48*Source!I48, 2))), 2)</f>
        <v>0</v>
      </c>
      <c r="T97">
        <f>Source!X48</f>
        <v>0</v>
      </c>
      <c r="U97">
        <f>ROUND((Source!FY48/100)*((ROUND(Source!AF48*Source!I48, 2)+ROUND(Source!AE48*Source!I48, 2))), 2)</f>
        <v>0</v>
      </c>
      <c r="V97">
        <f>Source!Y48</f>
        <v>0</v>
      </c>
      <c r="W97">
        <f>IF(Source!BI48&lt;=1,H97, 0)</f>
        <v>11.66</v>
      </c>
      <c r="X97">
        <f>IF(Source!BI48=2,H97, 0)</f>
        <v>0</v>
      </c>
      <c r="Y97">
        <f>IF(Source!BI48=3,H97, 0)</f>
        <v>0</v>
      </c>
      <c r="Z97">
        <f>IF(Source!BI48=4,H97, 0)</f>
        <v>0</v>
      </c>
    </row>
    <row r="98" spans="1:26" ht="15" x14ac:dyDescent="0.25">
      <c r="G98" s="55">
        <f>H91+H92+H93+H94+H95+SUM(H97:H97)</f>
        <v>4269.33</v>
      </c>
      <c r="H98" s="55"/>
      <c r="J98" s="55">
        <f>K91+K92+K93+K94+K95+SUM(K97:K97)</f>
        <v>56345.009999999995</v>
      </c>
      <c r="K98" s="55"/>
      <c r="L98" s="45">
        <f>Source!U47</f>
        <v>54.337499999999991</v>
      </c>
      <c r="O98" s="26">
        <f>G98</f>
        <v>4269.33</v>
      </c>
      <c r="P98" s="26">
        <f>J98</f>
        <v>56345.009999999995</v>
      </c>
      <c r="Q98" s="26">
        <f>L98</f>
        <v>54.337499999999991</v>
      </c>
      <c r="W98">
        <f>IF(Source!BI47&lt;=1,H91+H92+H93+H94+H95, 0)</f>
        <v>4257.67</v>
      </c>
      <c r="X98">
        <f>IF(Source!BI47=2,H91+H92+H93+H94+H95, 0)</f>
        <v>0</v>
      </c>
      <c r="Y98">
        <f>IF(Source!BI47=3,H91+H92+H93+H94+H95, 0)</f>
        <v>0</v>
      </c>
      <c r="Z98">
        <f>IF(Source!BI47=4,H91+H92+H93+H94+H95, 0)</f>
        <v>0</v>
      </c>
    </row>
    <row r="99" spans="1:26" ht="79.5" x14ac:dyDescent="0.2">
      <c r="A99" s="49" t="str">
        <f>Source!E49</f>
        <v>10</v>
      </c>
      <c r="B99" s="50" t="s">
        <v>803</v>
      </c>
      <c r="C99" s="50" t="str">
        <f>Source!G49</f>
        <v>Окраска водно-дисперсионными акриловыми составами улучшенная потолков</v>
      </c>
      <c r="D99" s="31" t="str">
        <f>Source!H49</f>
        <v>100 м2 окрашиваемой поверхности</v>
      </c>
      <c r="E99" s="10">
        <f>Source!I49</f>
        <v>0.45</v>
      </c>
      <c r="F99" s="32">
        <f>Source!AL49+Source!AM49+Source!AO49</f>
        <v>1770.48</v>
      </c>
      <c r="G99" s="33"/>
      <c r="H99" s="34"/>
      <c r="I99" s="33" t="str">
        <f>Source!BO49</f>
        <v>15-04-007-2</v>
      </c>
      <c r="J99" s="33"/>
      <c r="K99" s="34"/>
      <c r="L99" s="35"/>
      <c r="S99">
        <f>ROUND((Source!FX49/100)*((ROUND(Source!AF49*Source!I49, 2)+ROUND(Source!AE49*Source!I49, 2))), 2)</f>
        <v>269.39999999999998</v>
      </c>
      <c r="T99">
        <f>Source!X49</f>
        <v>7870.08</v>
      </c>
      <c r="U99">
        <f>ROUND((Source!FY49/100)*((ROUND(Source!AF49*Source!I49, 2)+ROUND(Source!AE49*Source!I49, 2))), 2)</f>
        <v>133.27000000000001</v>
      </c>
      <c r="V99">
        <f>Source!Y49</f>
        <v>3893.62</v>
      </c>
    </row>
    <row r="100" spans="1:26" ht="14.25" x14ac:dyDescent="0.2">
      <c r="A100" s="49"/>
      <c r="B100" s="50"/>
      <c r="C100" s="50" t="s">
        <v>792</v>
      </c>
      <c r="D100" s="31"/>
      <c r="E100" s="10"/>
      <c r="F100" s="32">
        <f>Source!AO49</f>
        <v>550.62</v>
      </c>
      <c r="G100" s="33" t="str">
        <f>Source!DG49</f>
        <v>)*1,15</v>
      </c>
      <c r="H100" s="34">
        <f>ROUND(Source!AF49*Source!I49, 2)</f>
        <v>284.95</v>
      </c>
      <c r="I100" s="33"/>
      <c r="J100" s="33">
        <f>IF(Source!BA49&lt;&gt; 0, Source!BA49, 1)</f>
        <v>29.06</v>
      </c>
      <c r="K100" s="34">
        <f>Source!S49</f>
        <v>8280.5300000000007</v>
      </c>
      <c r="L100" s="35"/>
      <c r="R100">
        <f>H100</f>
        <v>284.95</v>
      </c>
    </row>
    <row r="101" spans="1:26" ht="14.25" x14ac:dyDescent="0.2">
      <c r="A101" s="49"/>
      <c r="B101" s="50"/>
      <c r="C101" s="50" t="s">
        <v>191</v>
      </c>
      <c r="D101" s="31"/>
      <c r="E101" s="10"/>
      <c r="F101" s="32">
        <f>Source!AM49</f>
        <v>14.5</v>
      </c>
      <c r="G101" s="33" t="str">
        <f>Source!DE49</f>
        <v>)*1,25</v>
      </c>
      <c r="H101" s="34">
        <f>ROUND(Source!AD49*Source!I49, 2)</f>
        <v>8.16</v>
      </c>
      <c r="I101" s="33"/>
      <c r="J101" s="33">
        <f>IF(Source!BB49&lt;&gt; 0, Source!BB49, 1)</f>
        <v>10</v>
      </c>
      <c r="K101" s="34">
        <f>Source!Q49</f>
        <v>81.56</v>
      </c>
      <c r="L101" s="35"/>
    </row>
    <row r="102" spans="1:26" ht="14.25" x14ac:dyDescent="0.2">
      <c r="A102" s="49"/>
      <c r="B102" s="50"/>
      <c r="C102" s="50" t="s">
        <v>798</v>
      </c>
      <c r="D102" s="31"/>
      <c r="E102" s="10"/>
      <c r="F102" s="32">
        <f>Source!AN49</f>
        <v>0.23</v>
      </c>
      <c r="G102" s="33" t="str">
        <f>Source!DF49</f>
        <v>)*1,25</v>
      </c>
      <c r="H102" s="46">
        <f>ROUND(Source!AE49*Source!I49, 2)</f>
        <v>0.13</v>
      </c>
      <c r="I102" s="33"/>
      <c r="J102" s="33">
        <f>IF(Source!BS49&lt;&gt; 0, Source!BS49, 1)</f>
        <v>29.06</v>
      </c>
      <c r="K102" s="46">
        <f>Source!R49</f>
        <v>3.76</v>
      </c>
      <c r="L102" s="35"/>
      <c r="R102">
        <f>H102</f>
        <v>0.13</v>
      </c>
    </row>
    <row r="103" spans="1:26" ht="14.25" x14ac:dyDescent="0.2">
      <c r="A103" s="49"/>
      <c r="B103" s="50"/>
      <c r="C103" s="50" t="s">
        <v>799</v>
      </c>
      <c r="D103" s="31"/>
      <c r="E103" s="10"/>
      <c r="F103" s="32">
        <f>Source!AL49</f>
        <v>1205.3599999999999</v>
      </c>
      <c r="G103" s="33" t="str">
        <f>Source!DD49</f>
        <v/>
      </c>
      <c r="H103" s="34">
        <f>ROUND(Source!AC49*Source!I49, 2)</f>
        <v>542.41</v>
      </c>
      <c r="I103" s="33"/>
      <c r="J103" s="33">
        <f>IF(Source!BC49&lt;&gt; 0, Source!BC49, 1)</f>
        <v>5.34</v>
      </c>
      <c r="K103" s="34">
        <f>Source!P49</f>
        <v>2896.48</v>
      </c>
      <c r="L103" s="35"/>
    </row>
    <row r="104" spans="1:26" ht="14.25" x14ac:dyDescent="0.2">
      <c r="A104" s="49"/>
      <c r="B104" s="50"/>
      <c r="C104" s="50" t="s">
        <v>793</v>
      </c>
      <c r="D104" s="31" t="s">
        <v>794</v>
      </c>
      <c r="E104" s="10">
        <f>Source!BZ49</f>
        <v>105</v>
      </c>
      <c r="F104" s="59" t="str">
        <f>CONCATENATE(" )", Source!DL49, Source!FT49, "=", Source!FX49)</f>
        <v xml:space="preserve"> )*0,9=94,5</v>
      </c>
      <c r="G104" s="60"/>
      <c r="H104" s="34">
        <f>SUM(S99:S108)</f>
        <v>269.39999999999998</v>
      </c>
      <c r="I104" s="36"/>
      <c r="J104" s="30">
        <f>Source!AT49</f>
        <v>95</v>
      </c>
      <c r="K104" s="34">
        <f>SUM(T99:T108)</f>
        <v>7870.08</v>
      </c>
      <c r="L104" s="35"/>
    </row>
    <row r="105" spans="1:26" ht="14.25" x14ac:dyDescent="0.2">
      <c r="A105" s="49"/>
      <c r="B105" s="50"/>
      <c r="C105" s="50" t="s">
        <v>795</v>
      </c>
      <c r="D105" s="31" t="s">
        <v>794</v>
      </c>
      <c r="E105" s="10">
        <f>Source!CA49</f>
        <v>55</v>
      </c>
      <c r="F105" s="59" t="str">
        <f>CONCATENATE(" )", Source!DM49, Source!FU49, "=", Source!FY49)</f>
        <v xml:space="preserve"> )*0,85=46,75</v>
      </c>
      <c r="G105" s="60"/>
      <c r="H105" s="34">
        <f>SUM(U99:U108)</f>
        <v>133.27000000000001</v>
      </c>
      <c r="I105" s="36"/>
      <c r="J105" s="30">
        <f>Source!AU49</f>
        <v>47</v>
      </c>
      <c r="K105" s="34">
        <f>SUM(V99:V108)</f>
        <v>3893.62</v>
      </c>
      <c r="L105" s="35"/>
    </row>
    <row r="106" spans="1:26" ht="14.25" x14ac:dyDescent="0.2">
      <c r="A106" s="49"/>
      <c r="B106" s="50"/>
      <c r="C106" s="50" t="s">
        <v>796</v>
      </c>
      <c r="D106" s="31" t="s">
        <v>797</v>
      </c>
      <c r="E106" s="10">
        <f>Source!AQ49</f>
        <v>63</v>
      </c>
      <c r="F106" s="32"/>
      <c r="G106" s="33" t="str">
        <f>Source!DI49</f>
        <v>)*1,15</v>
      </c>
      <c r="H106" s="34"/>
      <c r="I106" s="33"/>
      <c r="J106" s="33"/>
      <c r="K106" s="34"/>
      <c r="L106" s="37">
        <f>Source!U49</f>
        <v>32.602499999999999</v>
      </c>
    </row>
    <row r="107" spans="1:26" ht="14.25" x14ac:dyDescent="0.2">
      <c r="A107" s="49" t="str">
        <f>Source!E50</f>
        <v>10,1</v>
      </c>
      <c r="B107" s="50" t="str">
        <f>Source!F50</f>
        <v>101-3512</v>
      </c>
      <c r="C107" s="50" t="str">
        <f>Source!G50</f>
        <v>Краска акриловая ВД-АК 2180, ВГТ</v>
      </c>
      <c r="D107" s="31" t="str">
        <f>Source!H50</f>
        <v>т</v>
      </c>
      <c r="E107" s="10">
        <f>Source!I50</f>
        <v>-1.485E-2</v>
      </c>
      <c r="F107" s="32">
        <f>Source!AL50+Source!AM50+Source!AO50</f>
        <v>4615.9399999999996</v>
      </c>
      <c r="G107" s="47" t="s">
        <v>3</v>
      </c>
      <c r="H107" s="34">
        <f>ROUND(Source!AC50*Source!I50, 2)+ROUND(Source!AD50*Source!I50, 2)+ROUND(Source!AF50*Source!I50, 2)</f>
        <v>-68.55</v>
      </c>
      <c r="I107" s="33"/>
      <c r="J107" s="33">
        <f>IF(Source!BC50&lt;&gt; 0, Source!BC50, 1)</f>
        <v>9.94</v>
      </c>
      <c r="K107" s="34">
        <f>Source!O50</f>
        <v>-681.35</v>
      </c>
      <c r="L107" s="35"/>
      <c r="S107">
        <f>ROUND((Source!FX50/100)*((ROUND(Source!AF50*Source!I50, 2)+ROUND(Source!AE50*Source!I50, 2))), 2)</f>
        <v>0</v>
      </c>
      <c r="T107">
        <f>Source!X50</f>
        <v>0</v>
      </c>
      <c r="U107">
        <f>ROUND((Source!FY50/100)*((ROUND(Source!AF50*Source!I50, 2)+ROUND(Source!AE50*Source!I50, 2))), 2)</f>
        <v>0</v>
      </c>
      <c r="V107">
        <f>Source!Y50</f>
        <v>0</v>
      </c>
      <c r="W107">
        <f>IF(Source!BI50&lt;=1,H107, 0)</f>
        <v>-68.55</v>
      </c>
      <c r="X107">
        <f>IF(Source!BI50=2,H107, 0)</f>
        <v>0</v>
      </c>
      <c r="Y107">
        <f>IF(Source!BI50=3,H107, 0)</f>
        <v>0</v>
      </c>
      <c r="Z107">
        <f>IF(Source!BI50=4,H107, 0)</f>
        <v>0</v>
      </c>
    </row>
    <row r="108" spans="1:26" ht="84" x14ac:dyDescent="0.2">
      <c r="A108" s="51" t="str">
        <f>Source!E51</f>
        <v>10,2</v>
      </c>
      <c r="B108" s="52" t="str">
        <f>Source!F51</f>
        <v>101-9851-068</v>
      </c>
      <c r="C108" s="52" t="s">
        <v>801</v>
      </c>
      <c r="D108" s="38" t="str">
        <f>Source!H51</f>
        <v>л</v>
      </c>
      <c r="E108" s="39">
        <f>Source!I51</f>
        <v>14.999985000000001</v>
      </c>
      <c r="F108" s="40">
        <f>Source!GE51+Source!AM51+Source!AO51</f>
        <v>261.67</v>
      </c>
      <c r="G108" s="41" t="s">
        <v>3</v>
      </c>
      <c r="H108" s="42">
        <f>ROUND(ROUND((Source!GE51),6)*Source!I51, 2)+ROUND(Source!AD51*Source!I51, 2)+ROUND(Source!AF51*Source!I51, 2)</f>
        <v>3925.05</v>
      </c>
      <c r="I108" s="43"/>
      <c r="J108" s="43">
        <f>IF(Source!BC51&lt;&gt; 0, Source!BC51, 1)</f>
        <v>1</v>
      </c>
      <c r="K108" s="42">
        <f>Source!O51</f>
        <v>3925.05</v>
      </c>
      <c r="L108" s="44"/>
      <c r="S108">
        <f>ROUND((Source!FX51/100)*((ROUND(Source!AF51*Source!I51, 2)+ROUND(Source!AE51*Source!I51, 2))), 2)</f>
        <v>0</v>
      </c>
      <c r="T108">
        <f>Source!X51</f>
        <v>0</v>
      </c>
      <c r="U108">
        <f>ROUND((Source!FY51/100)*((ROUND(Source!AF51*Source!I51, 2)+ROUND(Source!AE51*Source!I51, 2))), 2)</f>
        <v>0</v>
      </c>
      <c r="V108">
        <f>Source!Y51</f>
        <v>0</v>
      </c>
      <c r="W108">
        <f>IF(Source!BI51&lt;=1,H108, 0)</f>
        <v>3925.05</v>
      </c>
      <c r="X108">
        <f>IF(Source!BI51=2,H108, 0)</f>
        <v>0</v>
      </c>
      <c r="Y108">
        <f>IF(Source!BI51=3,H108, 0)</f>
        <v>0</v>
      </c>
      <c r="Z108">
        <f>IF(Source!BI51=4,H108, 0)</f>
        <v>0</v>
      </c>
    </row>
    <row r="109" spans="1:26" ht="15" x14ac:dyDescent="0.25">
      <c r="G109" s="55">
        <f>H100+H101+H103+H104+H105+SUM(H107:H108)</f>
        <v>5094.6900000000005</v>
      </c>
      <c r="H109" s="55"/>
      <c r="J109" s="55">
        <f>K100+K101+K103+K104+K105+SUM(K107:K108)</f>
        <v>26265.97</v>
      </c>
      <c r="K109" s="55"/>
      <c r="L109" s="45">
        <f>Source!U49</f>
        <v>32.602499999999999</v>
      </c>
      <c r="O109" s="26">
        <f>G109</f>
        <v>5094.6900000000005</v>
      </c>
      <c r="P109" s="26">
        <f>J109</f>
        <v>26265.97</v>
      </c>
      <c r="Q109" s="26">
        <f>L109</f>
        <v>32.602499999999999</v>
      </c>
      <c r="W109">
        <f>IF(Source!BI49&lt;=1,H100+H101+H103+H104+H105, 0)</f>
        <v>1238.19</v>
      </c>
      <c r="X109">
        <f>IF(Source!BI49=2,H100+H101+H103+H104+H105, 0)</f>
        <v>0</v>
      </c>
      <c r="Y109">
        <f>IF(Source!BI49=3,H100+H101+H103+H104+H105, 0)</f>
        <v>0</v>
      </c>
      <c r="Z109">
        <f>IF(Source!BI49=4,H100+H101+H103+H104+H105, 0)</f>
        <v>0</v>
      </c>
    </row>
    <row r="110" spans="1:26" ht="14.25" x14ac:dyDescent="0.2">
      <c r="A110" s="49" t="str">
        <f>Source!E52</f>
        <v>11</v>
      </c>
      <c r="B110" s="50" t="str">
        <f>Source!F52</f>
        <v>67-4-3</v>
      </c>
      <c r="C110" s="50" t="str">
        <f>Source!G52</f>
        <v>Демонтаж люстры</v>
      </c>
      <c r="D110" s="31" t="str">
        <f>Source!H52</f>
        <v>100 шт.</v>
      </c>
      <c r="E110" s="10">
        <f>Source!I52</f>
        <v>0.01</v>
      </c>
      <c r="F110" s="32">
        <f>Source!AL52+Source!AM52+Source!AO52</f>
        <v>50.239999999999995</v>
      </c>
      <c r="G110" s="33"/>
      <c r="H110" s="34"/>
      <c r="I110" s="33" t="str">
        <f>Source!BO52</f>
        <v>67-4-3</v>
      </c>
      <c r="J110" s="33"/>
      <c r="K110" s="34"/>
      <c r="L110" s="35"/>
      <c r="S110">
        <f>ROUND((Source!FX52/100)*((ROUND(Source!AF52*Source!I52, 2)+ROUND(Source!AE52*Source!I52, 2))), 2)</f>
        <v>0.42</v>
      </c>
      <c r="T110">
        <f>Source!X52</f>
        <v>12.28</v>
      </c>
      <c r="U110">
        <f>ROUND((Source!FY52/100)*((ROUND(Source!AF52*Source!I52, 2)+ROUND(Source!AE52*Source!I52, 2))), 2)</f>
        <v>0.32</v>
      </c>
      <c r="V110">
        <f>Source!Y52</f>
        <v>9.39</v>
      </c>
    </row>
    <row r="111" spans="1:26" ht="14.25" x14ac:dyDescent="0.2">
      <c r="A111" s="49"/>
      <c r="B111" s="50"/>
      <c r="C111" s="50" t="s">
        <v>792</v>
      </c>
      <c r="D111" s="31"/>
      <c r="E111" s="10"/>
      <c r="F111" s="32">
        <f>Source!AO52</f>
        <v>49.3</v>
      </c>
      <c r="G111" s="33" t="str">
        <f>Source!DG52</f>
        <v/>
      </c>
      <c r="H111" s="34">
        <f>ROUND(Source!AF52*Source!I52, 2)</f>
        <v>0.49</v>
      </c>
      <c r="I111" s="33"/>
      <c r="J111" s="33">
        <f>IF(Source!BA52&lt;&gt; 0, Source!BA52, 1)</f>
        <v>29.06</v>
      </c>
      <c r="K111" s="34">
        <f>Source!S52</f>
        <v>14.33</v>
      </c>
      <c r="L111" s="35"/>
      <c r="R111">
        <f>H111</f>
        <v>0.49</v>
      </c>
    </row>
    <row r="112" spans="1:26" ht="14.25" x14ac:dyDescent="0.2">
      <c r="A112" s="49"/>
      <c r="B112" s="50"/>
      <c r="C112" s="50" t="s">
        <v>191</v>
      </c>
      <c r="D112" s="31"/>
      <c r="E112" s="10"/>
      <c r="F112" s="32">
        <f>Source!AM52</f>
        <v>0.94</v>
      </c>
      <c r="G112" s="33" t="str">
        <f>Source!DE52</f>
        <v/>
      </c>
      <c r="H112" s="34">
        <f>ROUND(Source!AD52*Source!I52, 2)</f>
        <v>0.01</v>
      </c>
      <c r="I112" s="33"/>
      <c r="J112" s="33">
        <f>IF(Source!BB52&lt;&gt; 0, Source!BB52, 1)</f>
        <v>12.89</v>
      </c>
      <c r="K112" s="34">
        <f>Source!Q52</f>
        <v>0.12</v>
      </c>
      <c r="L112" s="35"/>
    </row>
    <row r="113" spans="1:26" ht="14.25" x14ac:dyDescent="0.2">
      <c r="A113" s="49"/>
      <c r="B113" s="50"/>
      <c r="C113" s="50" t="s">
        <v>798</v>
      </c>
      <c r="D113" s="31"/>
      <c r="E113" s="10"/>
      <c r="F113" s="32">
        <f>Source!AN52</f>
        <v>0.41</v>
      </c>
      <c r="G113" s="33" t="str">
        <f>Source!DF52</f>
        <v/>
      </c>
      <c r="H113" s="46">
        <f>ROUND(Source!AE52*Source!I52, 2)</f>
        <v>0</v>
      </c>
      <c r="I113" s="33"/>
      <c r="J113" s="33">
        <f>IF(Source!BS52&lt;&gt; 0, Source!BS52, 1)</f>
        <v>29.06</v>
      </c>
      <c r="K113" s="46">
        <f>Source!R52</f>
        <v>0.12</v>
      </c>
      <c r="L113" s="35"/>
      <c r="R113">
        <f>H113</f>
        <v>0</v>
      </c>
    </row>
    <row r="114" spans="1:26" ht="14.25" x14ac:dyDescent="0.2">
      <c r="A114" s="49"/>
      <c r="B114" s="50"/>
      <c r="C114" s="50" t="s">
        <v>793</v>
      </c>
      <c r="D114" s="31" t="s">
        <v>794</v>
      </c>
      <c r="E114" s="10">
        <f>Source!BZ52</f>
        <v>85</v>
      </c>
      <c r="F114" s="53"/>
      <c r="G114" s="33"/>
      <c r="H114" s="34">
        <f>SUM(S110:S116)</f>
        <v>0.42</v>
      </c>
      <c r="I114" s="36"/>
      <c r="J114" s="30">
        <f>Source!AT52</f>
        <v>85</v>
      </c>
      <c r="K114" s="34">
        <f>SUM(T110:T116)</f>
        <v>12.28</v>
      </c>
      <c r="L114" s="35"/>
    </row>
    <row r="115" spans="1:26" ht="14.25" x14ac:dyDescent="0.2">
      <c r="A115" s="49"/>
      <c r="B115" s="50"/>
      <c r="C115" s="50" t="s">
        <v>795</v>
      </c>
      <c r="D115" s="31" t="s">
        <v>794</v>
      </c>
      <c r="E115" s="10">
        <f>Source!CA52</f>
        <v>65</v>
      </c>
      <c r="F115" s="53"/>
      <c r="G115" s="33"/>
      <c r="H115" s="34">
        <f>SUM(U110:U116)</f>
        <v>0.32</v>
      </c>
      <c r="I115" s="36"/>
      <c r="J115" s="30">
        <f>Source!AU52</f>
        <v>65</v>
      </c>
      <c r="K115" s="34">
        <f>SUM(V110:V116)</f>
        <v>9.39</v>
      </c>
      <c r="L115" s="35"/>
    </row>
    <row r="116" spans="1:26" ht="14.25" x14ac:dyDescent="0.2">
      <c r="A116" s="51"/>
      <c r="B116" s="52"/>
      <c r="C116" s="52" t="s">
        <v>796</v>
      </c>
      <c r="D116" s="38" t="s">
        <v>797</v>
      </c>
      <c r="E116" s="39">
        <f>Source!AQ52</f>
        <v>6.32</v>
      </c>
      <c r="F116" s="40"/>
      <c r="G116" s="43" t="str">
        <f>Source!DI52</f>
        <v/>
      </c>
      <c r="H116" s="42"/>
      <c r="I116" s="43"/>
      <c r="J116" s="43"/>
      <c r="K116" s="42"/>
      <c r="L116" s="48">
        <f>Source!U52</f>
        <v>6.3200000000000006E-2</v>
      </c>
    </row>
    <row r="117" spans="1:26" ht="15" x14ac:dyDescent="0.25">
      <c r="G117" s="55">
        <f>H111+H112+H114+H115</f>
        <v>1.24</v>
      </c>
      <c r="H117" s="55"/>
      <c r="J117" s="55">
        <f>K111+K112+K114+K115</f>
        <v>36.119999999999997</v>
      </c>
      <c r="K117" s="55"/>
      <c r="L117" s="45">
        <f>Source!U52</f>
        <v>6.3200000000000006E-2</v>
      </c>
      <c r="O117" s="26">
        <f>G117</f>
        <v>1.24</v>
      </c>
      <c r="P117" s="26">
        <f>J117</f>
        <v>36.119999999999997</v>
      </c>
      <c r="Q117" s="26">
        <f>L117</f>
        <v>6.3200000000000006E-2</v>
      </c>
      <c r="W117">
        <f>IF(Source!BI52&lt;=1,H111+H112+H114+H115, 0)</f>
        <v>1.24</v>
      </c>
      <c r="X117">
        <f>IF(Source!BI52=2,H111+H112+H114+H115, 0)</f>
        <v>0</v>
      </c>
      <c r="Y117">
        <f>IF(Source!BI52=3,H111+H112+H114+H115, 0)</f>
        <v>0</v>
      </c>
      <c r="Z117">
        <f>IF(Source!BI52=4,H111+H112+H114+H115, 0)</f>
        <v>0</v>
      </c>
    </row>
    <row r="118" spans="1:26" ht="28.5" x14ac:dyDescent="0.2">
      <c r="A118" s="49" t="str">
        <f>Source!E53</f>
        <v>12</v>
      </c>
      <c r="B118" s="50" t="str">
        <f>Source!F53</f>
        <v>67-4-5</v>
      </c>
      <c r="C118" s="50" t="str">
        <f>Source!G53</f>
        <v>Демонтаж светильников для люминесцентных ламп</v>
      </c>
      <c r="D118" s="31" t="str">
        <f>Source!H53</f>
        <v>100 шт.</v>
      </c>
      <c r="E118" s="10">
        <f>Source!I53</f>
        <v>0.04</v>
      </c>
      <c r="F118" s="32">
        <f>Source!AL53+Source!AM53+Source!AO53</f>
        <v>145.97999999999999</v>
      </c>
      <c r="G118" s="33"/>
      <c r="H118" s="34"/>
      <c r="I118" s="33" t="str">
        <f>Source!BO53</f>
        <v>67-4-5</v>
      </c>
      <c r="J118" s="33"/>
      <c r="K118" s="34"/>
      <c r="L118" s="35"/>
      <c r="S118">
        <f>ROUND((Source!FX53/100)*((ROUND(Source!AF53*Source!I53, 2)+ROUND(Source!AE53*Source!I53, 2))), 2)</f>
        <v>4.91</v>
      </c>
      <c r="T118">
        <f>Source!X53</f>
        <v>142.83000000000001</v>
      </c>
      <c r="U118">
        <f>ROUND((Source!FY53/100)*((ROUND(Source!AF53*Source!I53, 2)+ROUND(Source!AE53*Source!I53, 2))), 2)</f>
        <v>3.76</v>
      </c>
      <c r="V118">
        <f>Source!Y53</f>
        <v>109.23</v>
      </c>
    </row>
    <row r="119" spans="1:26" ht="14.25" x14ac:dyDescent="0.2">
      <c r="A119" s="49"/>
      <c r="B119" s="50"/>
      <c r="C119" s="50" t="s">
        <v>792</v>
      </c>
      <c r="D119" s="31"/>
      <c r="E119" s="10"/>
      <c r="F119" s="32">
        <f>Source!AO53</f>
        <v>143.47999999999999</v>
      </c>
      <c r="G119" s="33" t="str">
        <f>Source!DG53</f>
        <v/>
      </c>
      <c r="H119" s="34">
        <f>ROUND(Source!AF53*Source!I53, 2)</f>
        <v>5.74</v>
      </c>
      <c r="I119" s="33"/>
      <c r="J119" s="33">
        <f>IF(Source!BA53&lt;&gt; 0, Source!BA53, 1)</f>
        <v>29.06</v>
      </c>
      <c r="K119" s="34">
        <f>Source!S53</f>
        <v>166.78</v>
      </c>
      <c r="L119" s="35"/>
      <c r="R119">
        <f>H119</f>
        <v>5.74</v>
      </c>
    </row>
    <row r="120" spans="1:26" ht="14.25" x14ac:dyDescent="0.2">
      <c r="A120" s="49"/>
      <c r="B120" s="50"/>
      <c r="C120" s="50" t="s">
        <v>191</v>
      </c>
      <c r="D120" s="31"/>
      <c r="E120" s="10"/>
      <c r="F120" s="32">
        <f>Source!AM53</f>
        <v>2.5</v>
      </c>
      <c r="G120" s="33" t="str">
        <f>Source!DE53</f>
        <v/>
      </c>
      <c r="H120" s="34">
        <f>ROUND(Source!AD53*Source!I53, 2)</f>
        <v>0.1</v>
      </c>
      <c r="I120" s="33"/>
      <c r="J120" s="33">
        <f>IF(Source!BB53&lt;&gt; 0, Source!BB53, 1)</f>
        <v>12.93</v>
      </c>
      <c r="K120" s="34">
        <f>Source!Q53</f>
        <v>1.29</v>
      </c>
      <c r="L120" s="35"/>
    </row>
    <row r="121" spans="1:26" ht="14.25" x14ac:dyDescent="0.2">
      <c r="A121" s="49"/>
      <c r="B121" s="50"/>
      <c r="C121" s="50" t="s">
        <v>798</v>
      </c>
      <c r="D121" s="31"/>
      <c r="E121" s="10"/>
      <c r="F121" s="32">
        <f>Source!AN53</f>
        <v>1.08</v>
      </c>
      <c r="G121" s="33" t="str">
        <f>Source!DF53</f>
        <v/>
      </c>
      <c r="H121" s="46">
        <f>ROUND(Source!AE53*Source!I53, 2)</f>
        <v>0.04</v>
      </c>
      <c r="I121" s="33"/>
      <c r="J121" s="33">
        <f>IF(Source!BS53&lt;&gt; 0, Source!BS53, 1)</f>
        <v>29.06</v>
      </c>
      <c r="K121" s="46">
        <f>Source!R53</f>
        <v>1.26</v>
      </c>
      <c r="L121" s="35"/>
      <c r="R121">
        <f>H121</f>
        <v>0.04</v>
      </c>
    </row>
    <row r="122" spans="1:26" ht="14.25" x14ac:dyDescent="0.2">
      <c r="A122" s="49"/>
      <c r="B122" s="50"/>
      <c r="C122" s="50" t="s">
        <v>793</v>
      </c>
      <c r="D122" s="31" t="s">
        <v>794</v>
      </c>
      <c r="E122" s="10">
        <f>Source!BZ53</f>
        <v>85</v>
      </c>
      <c r="F122" s="53"/>
      <c r="G122" s="33"/>
      <c r="H122" s="34">
        <f>SUM(S118:S124)</f>
        <v>4.91</v>
      </c>
      <c r="I122" s="36"/>
      <c r="J122" s="30">
        <f>Source!AT53</f>
        <v>85</v>
      </c>
      <c r="K122" s="34">
        <f>SUM(T118:T124)</f>
        <v>142.83000000000001</v>
      </c>
      <c r="L122" s="35"/>
    </row>
    <row r="123" spans="1:26" ht="14.25" x14ac:dyDescent="0.2">
      <c r="A123" s="49"/>
      <c r="B123" s="50"/>
      <c r="C123" s="50" t="s">
        <v>795</v>
      </c>
      <c r="D123" s="31" t="s">
        <v>794</v>
      </c>
      <c r="E123" s="10">
        <f>Source!CA53</f>
        <v>65</v>
      </c>
      <c r="F123" s="53"/>
      <c r="G123" s="33"/>
      <c r="H123" s="34">
        <f>SUM(U118:U124)</f>
        <v>3.76</v>
      </c>
      <c r="I123" s="36"/>
      <c r="J123" s="30">
        <f>Source!AU53</f>
        <v>65</v>
      </c>
      <c r="K123" s="34">
        <f>SUM(V118:V124)</f>
        <v>109.23</v>
      </c>
      <c r="L123" s="35"/>
    </row>
    <row r="124" spans="1:26" ht="14.25" x14ac:dyDescent="0.2">
      <c r="A124" s="51"/>
      <c r="B124" s="52"/>
      <c r="C124" s="52" t="s">
        <v>796</v>
      </c>
      <c r="D124" s="38" t="s">
        <v>797</v>
      </c>
      <c r="E124" s="39">
        <f>Source!AQ53</f>
        <v>17.89</v>
      </c>
      <c r="F124" s="40"/>
      <c r="G124" s="43" t="str">
        <f>Source!DI53</f>
        <v/>
      </c>
      <c r="H124" s="42"/>
      <c r="I124" s="43"/>
      <c r="J124" s="43"/>
      <c r="K124" s="42"/>
      <c r="L124" s="48">
        <f>Source!U53</f>
        <v>0.71560000000000001</v>
      </c>
    </row>
    <row r="125" spans="1:26" ht="15" x14ac:dyDescent="0.25">
      <c r="G125" s="55">
        <f>H119+H120+H122+H123</f>
        <v>14.51</v>
      </c>
      <c r="H125" s="55"/>
      <c r="J125" s="55">
        <f>K119+K120+K122+K123</f>
        <v>420.13</v>
      </c>
      <c r="K125" s="55"/>
      <c r="L125" s="45">
        <f>Source!U53</f>
        <v>0.71560000000000001</v>
      </c>
      <c r="O125" s="26">
        <f>G125</f>
        <v>14.51</v>
      </c>
      <c r="P125" s="26">
        <f>J125</f>
        <v>420.13</v>
      </c>
      <c r="Q125" s="26">
        <f>L125</f>
        <v>0.71560000000000001</v>
      </c>
      <c r="W125">
        <f>IF(Source!BI53&lt;=1,H119+H120+H122+H123, 0)</f>
        <v>14.51</v>
      </c>
      <c r="X125">
        <f>IF(Source!BI53=2,H119+H120+H122+H123, 0)</f>
        <v>0</v>
      </c>
      <c r="Y125">
        <f>IF(Source!BI53=3,H119+H120+H122+H123, 0)</f>
        <v>0</v>
      </c>
      <c r="Z125">
        <f>IF(Source!BI53=4,H119+H120+H122+H123, 0)</f>
        <v>0</v>
      </c>
    </row>
    <row r="126" spans="1:26" ht="42.75" x14ac:dyDescent="0.2">
      <c r="A126" s="49" t="str">
        <f>Source!E54</f>
        <v>13</v>
      </c>
      <c r="B126" s="50" t="str">
        <f>Source!F54</f>
        <v>м08-03-594-11</v>
      </c>
      <c r="C126" s="50" t="str">
        <f>Source!G54</f>
        <v>Светильник в подвесных потолках, устанавливаемый на подвесках, количество ламп в светильнике до 4</v>
      </c>
      <c r="D126" s="31" t="str">
        <f>Source!H54</f>
        <v>100 шт.</v>
      </c>
      <c r="E126" s="10">
        <f>Source!I54</f>
        <v>0.06</v>
      </c>
      <c r="F126" s="32">
        <f>Source!AL54+Source!AM54+Source!AO54</f>
        <v>5975.7000000000007</v>
      </c>
      <c r="G126" s="33"/>
      <c r="H126" s="34"/>
      <c r="I126" s="33" t="str">
        <f>Source!BO54</f>
        <v>м08-03-594-11</v>
      </c>
      <c r="J126" s="33"/>
      <c r="K126" s="34"/>
      <c r="L126" s="35"/>
      <c r="S126">
        <f>ROUND((Source!FX54/100)*((ROUND(Source!AF54*Source!I54, 2)+ROUND(Source!AE54*Source!I54, 2))), 2)</f>
        <v>144.15</v>
      </c>
      <c r="T126">
        <f>Source!X54</f>
        <v>4189.22</v>
      </c>
      <c r="U126">
        <f>ROUND((Source!FY54/100)*((ROUND(Source!AF54*Source!I54, 2)+ROUND(Source!AE54*Source!I54, 2))), 2)</f>
        <v>98.63</v>
      </c>
      <c r="V126">
        <f>Source!Y54</f>
        <v>2866.31</v>
      </c>
    </row>
    <row r="127" spans="1:26" ht="14.25" x14ac:dyDescent="0.2">
      <c r="A127" s="49"/>
      <c r="B127" s="50"/>
      <c r="C127" s="50" t="s">
        <v>792</v>
      </c>
      <c r="D127" s="31"/>
      <c r="E127" s="10"/>
      <c r="F127" s="32">
        <f>Source!AO54</f>
        <v>2515.71</v>
      </c>
      <c r="G127" s="33" t="str">
        <f>Source!DG54</f>
        <v/>
      </c>
      <c r="H127" s="34">
        <f>ROUND(Source!AF54*Source!I54, 2)</f>
        <v>150.94</v>
      </c>
      <c r="I127" s="33"/>
      <c r="J127" s="33">
        <f>IF(Source!BA54&lt;&gt; 0, Source!BA54, 1)</f>
        <v>29.06</v>
      </c>
      <c r="K127" s="34">
        <f>Source!S54</f>
        <v>4386.3900000000003</v>
      </c>
      <c r="L127" s="35"/>
      <c r="R127">
        <f>H127</f>
        <v>150.94</v>
      </c>
    </row>
    <row r="128" spans="1:26" ht="14.25" x14ac:dyDescent="0.2">
      <c r="A128" s="49"/>
      <c r="B128" s="50"/>
      <c r="C128" s="50" t="s">
        <v>191</v>
      </c>
      <c r="D128" s="31"/>
      <c r="E128" s="10"/>
      <c r="F128" s="32">
        <f>Source!AM54</f>
        <v>238.61</v>
      </c>
      <c r="G128" s="33" t="str">
        <f>Source!DE54</f>
        <v/>
      </c>
      <c r="H128" s="34">
        <f>ROUND(Source!AD54*Source!I54, 2)</f>
        <v>14.32</v>
      </c>
      <c r="I128" s="33"/>
      <c r="J128" s="33">
        <f>IF(Source!BB54&lt;&gt; 0, Source!BB54, 1)</f>
        <v>8.9</v>
      </c>
      <c r="K128" s="34">
        <f>Source!Q54</f>
        <v>127.42</v>
      </c>
      <c r="L128" s="35"/>
    </row>
    <row r="129" spans="1:26" ht="14.25" x14ac:dyDescent="0.2">
      <c r="A129" s="49"/>
      <c r="B129" s="50"/>
      <c r="C129" s="50" t="s">
        <v>798</v>
      </c>
      <c r="D129" s="31"/>
      <c r="E129" s="10"/>
      <c r="F129" s="32">
        <f>Source!AN54</f>
        <v>13.37</v>
      </c>
      <c r="G129" s="33" t="str">
        <f>Source!DF54</f>
        <v/>
      </c>
      <c r="H129" s="46">
        <f>ROUND(Source!AE54*Source!I54, 2)</f>
        <v>0.8</v>
      </c>
      <c r="I129" s="33"/>
      <c r="J129" s="33">
        <f>IF(Source!BS54&lt;&gt; 0, Source!BS54, 1)</f>
        <v>29.06</v>
      </c>
      <c r="K129" s="46">
        <f>Source!R54</f>
        <v>23.31</v>
      </c>
      <c r="L129" s="35"/>
      <c r="R129">
        <f>H129</f>
        <v>0.8</v>
      </c>
    </row>
    <row r="130" spans="1:26" ht="14.25" x14ac:dyDescent="0.2">
      <c r="A130" s="49"/>
      <c r="B130" s="50"/>
      <c r="C130" s="50" t="s">
        <v>799</v>
      </c>
      <c r="D130" s="31"/>
      <c r="E130" s="10"/>
      <c r="F130" s="32">
        <f>Source!AL54</f>
        <v>3221.38</v>
      </c>
      <c r="G130" s="33" t="str">
        <f>Source!DD54</f>
        <v/>
      </c>
      <c r="H130" s="34">
        <f>ROUND(Source!AC54*Source!I54, 2)</f>
        <v>193.28</v>
      </c>
      <c r="I130" s="33"/>
      <c r="J130" s="33">
        <f>IF(Source!BC54&lt;&gt; 0, Source!BC54, 1)</f>
        <v>7.27</v>
      </c>
      <c r="K130" s="34">
        <f>Source!P54</f>
        <v>1405.17</v>
      </c>
      <c r="L130" s="35"/>
    </row>
    <row r="131" spans="1:26" ht="14.25" x14ac:dyDescent="0.2">
      <c r="A131" s="49"/>
      <c r="B131" s="50"/>
      <c r="C131" s="50" t="s">
        <v>793</v>
      </c>
      <c r="D131" s="31" t="s">
        <v>794</v>
      </c>
      <c r="E131" s="10">
        <f>Source!BZ54</f>
        <v>95</v>
      </c>
      <c r="F131" s="53"/>
      <c r="G131" s="33"/>
      <c r="H131" s="34">
        <f>SUM(S126:S134)</f>
        <v>144.15</v>
      </c>
      <c r="I131" s="36"/>
      <c r="J131" s="30">
        <f>Source!AT54</f>
        <v>95</v>
      </c>
      <c r="K131" s="34">
        <f>SUM(T126:T134)</f>
        <v>4189.22</v>
      </c>
      <c r="L131" s="35"/>
    </row>
    <row r="132" spans="1:26" ht="14.25" x14ac:dyDescent="0.2">
      <c r="A132" s="49"/>
      <c r="B132" s="50"/>
      <c r="C132" s="50" t="s">
        <v>795</v>
      </c>
      <c r="D132" s="31" t="s">
        <v>794</v>
      </c>
      <c r="E132" s="10">
        <f>Source!CA54</f>
        <v>65</v>
      </c>
      <c r="F132" s="53"/>
      <c r="G132" s="33"/>
      <c r="H132" s="34">
        <f>SUM(U126:U134)</f>
        <v>98.63</v>
      </c>
      <c r="I132" s="36"/>
      <c r="J132" s="30">
        <f>Source!AU54</f>
        <v>65</v>
      </c>
      <c r="K132" s="34">
        <f>SUM(V126:V134)</f>
        <v>2866.31</v>
      </c>
      <c r="L132" s="35"/>
    </row>
    <row r="133" spans="1:26" ht="14.25" x14ac:dyDescent="0.2">
      <c r="A133" s="49"/>
      <c r="B133" s="50"/>
      <c r="C133" s="50" t="s">
        <v>796</v>
      </c>
      <c r="D133" s="31" t="s">
        <v>797</v>
      </c>
      <c r="E133" s="10">
        <f>Source!AQ54</f>
        <v>253.6</v>
      </c>
      <c r="F133" s="32"/>
      <c r="G133" s="33" t="str">
        <f>Source!DI54</f>
        <v/>
      </c>
      <c r="H133" s="34"/>
      <c r="I133" s="33"/>
      <c r="J133" s="33"/>
      <c r="K133" s="34"/>
      <c r="L133" s="37">
        <f>Source!U54</f>
        <v>15.215999999999999</v>
      </c>
    </row>
    <row r="134" spans="1:26" ht="84" x14ac:dyDescent="0.2">
      <c r="A134" s="51" t="str">
        <f>Source!E55</f>
        <v>13,1</v>
      </c>
      <c r="B134" s="52" t="str">
        <f>Source!F55</f>
        <v>509-1380-7</v>
      </c>
      <c r="C134" s="52" t="s">
        <v>804</v>
      </c>
      <c r="D134" s="38" t="str">
        <f>Source!H55</f>
        <v>шт.</v>
      </c>
      <c r="E134" s="39">
        <f>Source!I55</f>
        <v>6</v>
      </c>
      <c r="F134" s="40">
        <f>Source!GE55+Source!AM55+Source!AO55</f>
        <v>1883.27</v>
      </c>
      <c r="G134" s="41" t="s">
        <v>3</v>
      </c>
      <c r="H134" s="42">
        <f>ROUND(ROUND((Source!GE55),6)*Source!I55, 2)+ROUND(Source!AD55*Source!I55, 2)+ROUND(Source!AF55*Source!I55, 2)</f>
        <v>11299.62</v>
      </c>
      <c r="I134" s="43"/>
      <c r="J134" s="43">
        <f>IF(Source!BC55&lt;&gt; 0, Source!BC55, 1)</f>
        <v>1</v>
      </c>
      <c r="K134" s="42">
        <f>Source!O55</f>
        <v>11299.62</v>
      </c>
      <c r="L134" s="44"/>
      <c r="S134">
        <f>ROUND((Source!FX55/100)*((ROUND(Source!AF55*Source!I55, 2)+ROUND(Source!AE55*Source!I55, 2))), 2)</f>
        <v>0</v>
      </c>
      <c r="T134">
        <f>Source!X55</f>
        <v>0</v>
      </c>
      <c r="U134">
        <f>ROUND((Source!FY55/100)*((ROUND(Source!AF55*Source!I55, 2)+ROUND(Source!AE55*Source!I55, 2))), 2)</f>
        <v>0</v>
      </c>
      <c r="V134">
        <f>Source!Y55</f>
        <v>0</v>
      </c>
      <c r="W134">
        <f>IF(Source!BI55&lt;=1,H134, 0)</f>
        <v>0</v>
      </c>
      <c r="X134">
        <f>IF(Source!BI55=2,H134, 0)</f>
        <v>11299.62</v>
      </c>
      <c r="Y134">
        <f>IF(Source!BI55=3,H134, 0)</f>
        <v>0</v>
      </c>
      <c r="Z134">
        <f>IF(Source!BI55=4,H134, 0)</f>
        <v>0</v>
      </c>
    </row>
    <row r="135" spans="1:26" ht="15" x14ac:dyDescent="0.25">
      <c r="G135" s="55">
        <f>H127+H128+H130+H131+H132+SUM(H134:H134)</f>
        <v>11900.94</v>
      </c>
      <c r="H135" s="55"/>
      <c r="J135" s="55">
        <f>K127+K128+K130+K131+K132+SUM(K134:K134)</f>
        <v>24274.13</v>
      </c>
      <c r="K135" s="55"/>
      <c r="L135" s="45">
        <f>Source!U54</f>
        <v>15.215999999999999</v>
      </c>
      <c r="O135" s="26">
        <f>G135</f>
        <v>11900.94</v>
      </c>
      <c r="P135" s="26">
        <f>J135</f>
        <v>24274.13</v>
      </c>
      <c r="Q135" s="26">
        <f>L135</f>
        <v>15.215999999999999</v>
      </c>
      <c r="W135">
        <f>IF(Source!BI54&lt;=1,H127+H128+H130+H131+H132, 0)</f>
        <v>0</v>
      </c>
      <c r="X135">
        <f>IF(Source!BI54=2,H127+H128+H130+H131+H132, 0)</f>
        <v>601.31999999999994</v>
      </c>
      <c r="Y135">
        <f>IF(Source!BI54=3,H127+H128+H130+H131+H132, 0)</f>
        <v>0</v>
      </c>
      <c r="Z135">
        <f>IF(Source!BI54=4,H127+H128+H130+H131+H132, 0)</f>
        <v>0</v>
      </c>
    </row>
    <row r="136" spans="1:26" ht="42.75" x14ac:dyDescent="0.2">
      <c r="A136" s="49" t="str">
        <f>Source!E56</f>
        <v>14</v>
      </c>
      <c r="B136" s="50" t="str">
        <f>Source!F56</f>
        <v>57-3-1</v>
      </c>
      <c r="C136" s="50" t="str">
        <f>Source!G56</f>
        <v>Разборка плинтусов деревянных и из пластмассовых материалов</v>
      </c>
      <c r="D136" s="31" t="str">
        <f>Source!H56</f>
        <v>100 М ПЛИНТУСА</v>
      </c>
      <c r="E136" s="10">
        <f>Source!I56</f>
        <v>0.154</v>
      </c>
      <c r="F136" s="32">
        <f>Source!AL56+Source!AM56+Source!AO56</f>
        <v>29.41</v>
      </c>
      <c r="G136" s="33"/>
      <c r="H136" s="34"/>
      <c r="I136" s="33" t="str">
        <f>Source!BO56</f>
        <v>57-3-1</v>
      </c>
      <c r="J136" s="33"/>
      <c r="K136" s="34"/>
      <c r="L136" s="35"/>
      <c r="S136">
        <f>ROUND((Source!FX56/100)*((ROUND(Source!AF56*Source!I56, 2)+ROUND(Source!AE56*Source!I56, 2))), 2)</f>
        <v>3.62</v>
      </c>
      <c r="T136">
        <f>Source!X56</f>
        <v>105.3</v>
      </c>
      <c r="U136">
        <f>ROUND((Source!FY56/100)*((ROUND(Source!AF56*Source!I56, 2)+ROUND(Source!AE56*Source!I56, 2))), 2)</f>
        <v>3.08</v>
      </c>
      <c r="V136">
        <f>Source!Y56</f>
        <v>89.5</v>
      </c>
    </row>
    <row r="137" spans="1:26" ht="14.25" x14ac:dyDescent="0.2">
      <c r="A137" s="49"/>
      <c r="B137" s="50"/>
      <c r="C137" s="50" t="s">
        <v>792</v>
      </c>
      <c r="D137" s="31"/>
      <c r="E137" s="10"/>
      <c r="F137" s="32">
        <f>Source!AO56</f>
        <v>29.41</v>
      </c>
      <c r="G137" s="33" t="str">
        <f>Source!DG56</f>
        <v/>
      </c>
      <c r="H137" s="34">
        <f>ROUND(Source!AF56*Source!I56, 2)</f>
        <v>4.53</v>
      </c>
      <c r="I137" s="33"/>
      <c r="J137" s="33">
        <f>IF(Source!BA56&lt;&gt; 0, Source!BA56, 1)</f>
        <v>29.06</v>
      </c>
      <c r="K137" s="34">
        <f>Source!S56</f>
        <v>131.62</v>
      </c>
      <c r="L137" s="35"/>
      <c r="R137">
        <f>H137</f>
        <v>4.53</v>
      </c>
    </row>
    <row r="138" spans="1:26" ht="14.25" x14ac:dyDescent="0.2">
      <c r="A138" s="49"/>
      <c r="B138" s="50"/>
      <c r="C138" s="50" t="s">
        <v>793</v>
      </c>
      <c r="D138" s="31" t="s">
        <v>794</v>
      </c>
      <c r="E138" s="10">
        <f>Source!BZ56</f>
        <v>80</v>
      </c>
      <c r="F138" s="53"/>
      <c r="G138" s="33"/>
      <c r="H138" s="34">
        <f>SUM(S136:S141)</f>
        <v>3.62</v>
      </c>
      <c r="I138" s="36"/>
      <c r="J138" s="30">
        <f>Source!AT56</f>
        <v>80</v>
      </c>
      <c r="K138" s="34">
        <f>SUM(T136:T141)</f>
        <v>105.3</v>
      </c>
      <c r="L138" s="35"/>
    </row>
    <row r="139" spans="1:26" ht="14.25" x14ac:dyDescent="0.2">
      <c r="A139" s="49"/>
      <c r="B139" s="50"/>
      <c r="C139" s="50" t="s">
        <v>795</v>
      </c>
      <c r="D139" s="31" t="s">
        <v>794</v>
      </c>
      <c r="E139" s="10">
        <f>Source!CA56</f>
        <v>68</v>
      </c>
      <c r="F139" s="53"/>
      <c r="G139" s="33"/>
      <c r="H139" s="34">
        <f>SUM(U136:U141)</f>
        <v>3.08</v>
      </c>
      <c r="I139" s="36"/>
      <c r="J139" s="30">
        <f>Source!AU56</f>
        <v>68</v>
      </c>
      <c r="K139" s="34">
        <f>SUM(V136:V141)</f>
        <v>89.5</v>
      </c>
      <c r="L139" s="35"/>
    </row>
    <row r="140" spans="1:26" ht="14.25" x14ac:dyDescent="0.2">
      <c r="A140" s="49"/>
      <c r="B140" s="50"/>
      <c r="C140" s="50" t="s">
        <v>796</v>
      </c>
      <c r="D140" s="31" t="s">
        <v>797</v>
      </c>
      <c r="E140" s="10">
        <f>Source!AQ56</f>
        <v>3.77</v>
      </c>
      <c r="F140" s="32"/>
      <c r="G140" s="33" t="str">
        <f>Source!DI56</f>
        <v/>
      </c>
      <c r="H140" s="34"/>
      <c r="I140" s="33"/>
      <c r="J140" s="33"/>
      <c r="K140" s="34"/>
      <c r="L140" s="37">
        <f>Source!U56</f>
        <v>0.58057999999999998</v>
      </c>
    </row>
    <row r="141" spans="1:26" ht="14.25" x14ac:dyDescent="0.2">
      <c r="A141" s="51" t="str">
        <f>Source!E57</f>
        <v>14,1</v>
      </c>
      <c r="B141" s="52" t="str">
        <f>Source!F57</f>
        <v>509-9900</v>
      </c>
      <c r="C141" s="52" t="str">
        <f>Source!G57</f>
        <v>Строительный мусор</v>
      </c>
      <c r="D141" s="38" t="str">
        <f>Source!H57</f>
        <v>т</v>
      </c>
      <c r="E141" s="39">
        <f>Source!I57</f>
        <v>1.694E-2</v>
      </c>
      <c r="F141" s="40">
        <f>Source!AL57+Source!AM57+Source!AO57</f>
        <v>0</v>
      </c>
      <c r="G141" s="41" t="s">
        <v>3</v>
      </c>
      <c r="H141" s="42">
        <f>ROUND(Source!AC57*Source!I57, 2)+ROUND(Source!AD57*Source!I57, 2)+ROUND(Source!AF57*Source!I57, 2)</f>
        <v>0</v>
      </c>
      <c r="I141" s="43"/>
      <c r="J141" s="43">
        <f>IF(Source!BC57&lt;&gt; 0, Source!BC57, 1)</f>
        <v>1</v>
      </c>
      <c r="K141" s="42">
        <f>Source!O57</f>
        <v>0</v>
      </c>
      <c r="L141" s="44"/>
      <c r="S141">
        <f>ROUND((Source!FX57/100)*((ROUND(Source!AF57*Source!I57, 2)+ROUND(Source!AE57*Source!I57, 2))), 2)</f>
        <v>0</v>
      </c>
      <c r="T141">
        <f>Source!X57</f>
        <v>0</v>
      </c>
      <c r="U141">
        <f>ROUND((Source!FY57/100)*((ROUND(Source!AF57*Source!I57, 2)+ROUND(Source!AE57*Source!I57, 2))), 2)</f>
        <v>0</v>
      </c>
      <c r="V141">
        <f>Source!Y57</f>
        <v>0</v>
      </c>
      <c r="W141">
        <f>IF(Source!BI57&lt;=1,H141, 0)</f>
        <v>0</v>
      </c>
      <c r="X141">
        <f>IF(Source!BI57=2,H141, 0)</f>
        <v>0</v>
      </c>
      <c r="Y141">
        <f>IF(Source!BI57=3,H141, 0)</f>
        <v>0</v>
      </c>
      <c r="Z141">
        <f>IF(Source!BI57=4,H141, 0)</f>
        <v>0</v>
      </c>
    </row>
    <row r="142" spans="1:26" ht="15" x14ac:dyDescent="0.25">
      <c r="G142" s="55">
        <f>H137+H138+H139+SUM(H141:H141)</f>
        <v>11.23</v>
      </c>
      <c r="H142" s="55"/>
      <c r="J142" s="55">
        <f>K137+K138+K139+SUM(K141:K141)</f>
        <v>326.42</v>
      </c>
      <c r="K142" s="55"/>
      <c r="L142" s="45">
        <f>Source!U56</f>
        <v>0.58057999999999998</v>
      </c>
      <c r="O142" s="26">
        <f>G142</f>
        <v>11.23</v>
      </c>
      <c r="P142" s="26">
        <f>J142</f>
        <v>326.42</v>
      </c>
      <c r="Q142" s="26">
        <f>L142</f>
        <v>0.58057999999999998</v>
      </c>
      <c r="W142">
        <f>IF(Source!BI56&lt;=1,H137+H138+H139, 0)</f>
        <v>11.23</v>
      </c>
      <c r="X142">
        <f>IF(Source!BI56=2,H137+H138+H139, 0)</f>
        <v>0</v>
      </c>
      <c r="Y142">
        <f>IF(Source!BI56=3,H137+H138+H139, 0)</f>
        <v>0</v>
      </c>
      <c r="Z142">
        <f>IF(Source!BI56=4,H137+H138+H139, 0)</f>
        <v>0</v>
      </c>
    </row>
    <row r="143" spans="1:26" ht="42.75" x14ac:dyDescent="0.2">
      <c r="A143" s="49" t="str">
        <f>Source!E58</f>
        <v>15</v>
      </c>
      <c r="B143" s="50" t="str">
        <f>Source!F58</f>
        <v>57-100-1</v>
      </c>
      <c r="C143" s="50" t="str">
        <f>Source!G58</f>
        <v>Разборка покрытий полов из ламината</v>
      </c>
      <c r="D143" s="31" t="str">
        <f>Source!H58</f>
        <v>100 м2 покрытия</v>
      </c>
      <c r="E143" s="10">
        <f>Source!I58</f>
        <v>0.45</v>
      </c>
      <c r="F143" s="32">
        <f>Source!AL58+Source!AM58+Source!AO58</f>
        <v>92.9</v>
      </c>
      <c r="G143" s="33"/>
      <c r="H143" s="34"/>
      <c r="I143" s="33" t="str">
        <f>Source!BO58</f>
        <v>57-100-1</v>
      </c>
      <c r="J143" s="33"/>
      <c r="K143" s="34"/>
      <c r="L143" s="35"/>
      <c r="S143">
        <f>ROUND((Source!FX58/100)*((ROUND(Source!AF58*Source!I58, 2)+ROUND(Source!AE58*Source!I58, 2))), 2)</f>
        <v>32.619999999999997</v>
      </c>
      <c r="T143">
        <f>Source!X58</f>
        <v>947.82</v>
      </c>
      <c r="U143">
        <f>ROUND((Source!FY58/100)*((ROUND(Source!AF58*Source!I58, 2)+ROUND(Source!AE58*Source!I58, 2))), 2)</f>
        <v>27.72</v>
      </c>
      <c r="V143">
        <f>Source!Y58</f>
        <v>805.65</v>
      </c>
    </row>
    <row r="144" spans="1:26" ht="14.25" x14ac:dyDescent="0.2">
      <c r="A144" s="49"/>
      <c r="B144" s="50"/>
      <c r="C144" s="50" t="s">
        <v>792</v>
      </c>
      <c r="D144" s="31"/>
      <c r="E144" s="10"/>
      <c r="F144" s="32">
        <f>Source!AO58</f>
        <v>88.84</v>
      </c>
      <c r="G144" s="33" t="str">
        <f>Source!DG58</f>
        <v/>
      </c>
      <c r="H144" s="34">
        <f>ROUND(Source!AF58*Source!I58, 2)</f>
        <v>39.979999999999997</v>
      </c>
      <c r="I144" s="33"/>
      <c r="J144" s="33">
        <f>IF(Source!BA58&lt;&gt; 0, Source!BA58, 1)</f>
        <v>29.06</v>
      </c>
      <c r="K144" s="34">
        <f>Source!S58</f>
        <v>1161.76</v>
      </c>
      <c r="L144" s="35"/>
      <c r="R144">
        <f>H144</f>
        <v>39.979999999999997</v>
      </c>
    </row>
    <row r="145" spans="1:26" ht="14.25" x14ac:dyDescent="0.2">
      <c r="A145" s="49"/>
      <c r="B145" s="50"/>
      <c r="C145" s="50" t="s">
        <v>191</v>
      </c>
      <c r="D145" s="31"/>
      <c r="E145" s="10"/>
      <c r="F145" s="32">
        <f>Source!AM58</f>
        <v>4.0599999999999996</v>
      </c>
      <c r="G145" s="33" t="str">
        <f>Source!DE58</f>
        <v/>
      </c>
      <c r="H145" s="34">
        <f>ROUND(Source!AD58*Source!I58, 2)</f>
        <v>1.83</v>
      </c>
      <c r="I145" s="33"/>
      <c r="J145" s="33">
        <f>IF(Source!BB58&lt;&gt; 0, Source!BB58, 1)</f>
        <v>12.94</v>
      </c>
      <c r="K145" s="34">
        <f>Source!Q58</f>
        <v>23.64</v>
      </c>
      <c r="L145" s="35"/>
    </row>
    <row r="146" spans="1:26" ht="14.25" x14ac:dyDescent="0.2">
      <c r="A146" s="49"/>
      <c r="B146" s="50"/>
      <c r="C146" s="50" t="s">
        <v>798</v>
      </c>
      <c r="D146" s="31"/>
      <c r="E146" s="10"/>
      <c r="F146" s="32">
        <f>Source!AN58</f>
        <v>1.76</v>
      </c>
      <c r="G146" s="33" t="str">
        <f>Source!DF58</f>
        <v/>
      </c>
      <c r="H146" s="46">
        <f>ROUND(Source!AE58*Source!I58, 2)</f>
        <v>0.79</v>
      </c>
      <c r="I146" s="33"/>
      <c r="J146" s="33">
        <f>IF(Source!BS58&lt;&gt; 0, Source!BS58, 1)</f>
        <v>29.06</v>
      </c>
      <c r="K146" s="46">
        <f>Source!R58</f>
        <v>23.02</v>
      </c>
      <c r="L146" s="35"/>
      <c r="R146">
        <f>H146</f>
        <v>0.79</v>
      </c>
    </row>
    <row r="147" spans="1:26" ht="14.25" x14ac:dyDescent="0.2">
      <c r="A147" s="49"/>
      <c r="B147" s="50"/>
      <c r="C147" s="50" t="s">
        <v>793</v>
      </c>
      <c r="D147" s="31" t="s">
        <v>794</v>
      </c>
      <c r="E147" s="10">
        <f>Source!BZ58</f>
        <v>80</v>
      </c>
      <c r="F147" s="53"/>
      <c r="G147" s="33"/>
      <c r="H147" s="34">
        <f>SUM(S143:S150)</f>
        <v>32.619999999999997</v>
      </c>
      <c r="I147" s="36"/>
      <c r="J147" s="30">
        <f>Source!AT58</f>
        <v>80</v>
      </c>
      <c r="K147" s="34">
        <f>SUM(T143:T150)</f>
        <v>947.82</v>
      </c>
      <c r="L147" s="35"/>
    </row>
    <row r="148" spans="1:26" ht="14.25" x14ac:dyDescent="0.2">
      <c r="A148" s="49"/>
      <c r="B148" s="50"/>
      <c r="C148" s="50" t="s">
        <v>795</v>
      </c>
      <c r="D148" s="31" t="s">
        <v>794</v>
      </c>
      <c r="E148" s="10">
        <f>Source!CA58</f>
        <v>68</v>
      </c>
      <c r="F148" s="53"/>
      <c r="G148" s="33"/>
      <c r="H148" s="34">
        <f>SUM(U143:U150)</f>
        <v>27.72</v>
      </c>
      <c r="I148" s="36"/>
      <c r="J148" s="30">
        <f>Source!AU58</f>
        <v>68</v>
      </c>
      <c r="K148" s="34">
        <f>SUM(V143:V150)</f>
        <v>805.65</v>
      </c>
      <c r="L148" s="35"/>
    </row>
    <row r="149" spans="1:26" ht="14.25" x14ac:dyDescent="0.2">
      <c r="A149" s="49"/>
      <c r="B149" s="50"/>
      <c r="C149" s="50" t="s">
        <v>796</v>
      </c>
      <c r="D149" s="31" t="s">
        <v>797</v>
      </c>
      <c r="E149" s="10">
        <f>Source!AQ58</f>
        <v>11.39</v>
      </c>
      <c r="F149" s="32"/>
      <c r="G149" s="33" t="str">
        <f>Source!DI58</f>
        <v/>
      </c>
      <c r="H149" s="34"/>
      <c r="I149" s="33"/>
      <c r="J149" s="33"/>
      <c r="K149" s="34"/>
      <c r="L149" s="37">
        <f>Source!U58</f>
        <v>5.1255000000000006</v>
      </c>
    </row>
    <row r="150" spans="1:26" ht="14.25" x14ac:dyDescent="0.2">
      <c r="A150" s="51" t="str">
        <f>Source!E59</f>
        <v>15,1</v>
      </c>
      <c r="B150" s="52" t="str">
        <f>Source!F59</f>
        <v>509-9900</v>
      </c>
      <c r="C150" s="52" t="str">
        <f>Source!G59</f>
        <v>Строительный мусор</v>
      </c>
      <c r="D150" s="38" t="str">
        <f>Source!H59</f>
        <v>т</v>
      </c>
      <c r="E150" s="39">
        <f>Source!I59</f>
        <v>0.21149999999999999</v>
      </c>
      <c r="F150" s="40">
        <f>Source!AL59+Source!AM59+Source!AO59</f>
        <v>0</v>
      </c>
      <c r="G150" s="41" t="s">
        <v>3</v>
      </c>
      <c r="H150" s="42">
        <f>ROUND(Source!AC59*Source!I59, 2)+ROUND(Source!AD59*Source!I59, 2)+ROUND(Source!AF59*Source!I59, 2)</f>
        <v>0</v>
      </c>
      <c r="I150" s="43"/>
      <c r="J150" s="43">
        <f>IF(Source!BC59&lt;&gt; 0, Source!BC59, 1)</f>
        <v>1</v>
      </c>
      <c r="K150" s="42">
        <f>Source!O59</f>
        <v>0</v>
      </c>
      <c r="L150" s="44"/>
      <c r="S150">
        <f>ROUND((Source!FX59/100)*((ROUND(Source!AF59*Source!I59, 2)+ROUND(Source!AE59*Source!I59, 2))), 2)</f>
        <v>0</v>
      </c>
      <c r="T150">
        <f>Source!X59</f>
        <v>0</v>
      </c>
      <c r="U150">
        <f>ROUND((Source!FY59/100)*((ROUND(Source!AF59*Source!I59, 2)+ROUND(Source!AE59*Source!I59, 2))), 2)</f>
        <v>0</v>
      </c>
      <c r="V150">
        <f>Source!Y59</f>
        <v>0</v>
      </c>
      <c r="W150">
        <f>IF(Source!BI59&lt;=1,H150, 0)</f>
        <v>0</v>
      </c>
      <c r="X150">
        <f>IF(Source!BI59=2,H150, 0)</f>
        <v>0</v>
      </c>
      <c r="Y150">
        <f>IF(Source!BI59=3,H150, 0)</f>
        <v>0</v>
      </c>
      <c r="Z150">
        <f>IF(Source!BI59=4,H150, 0)</f>
        <v>0</v>
      </c>
    </row>
    <row r="151" spans="1:26" ht="15" x14ac:dyDescent="0.25">
      <c r="G151" s="55">
        <f>H144+H145+H147+H148+SUM(H150:H150)</f>
        <v>102.14999999999999</v>
      </c>
      <c r="H151" s="55"/>
      <c r="J151" s="55">
        <f>K144+K145+K147+K148+SUM(K150:K150)</f>
        <v>2938.8700000000003</v>
      </c>
      <c r="K151" s="55"/>
      <c r="L151" s="45">
        <f>Source!U58</f>
        <v>5.1255000000000006</v>
      </c>
      <c r="O151" s="26">
        <f>G151</f>
        <v>102.14999999999999</v>
      </c>
      <c r="P151" s="26">
        <f>J151</f>
        <v>2938.8700000000003</v>
      </c>
      <c r="Q151" s="26">
        <f>L151</f>
        <v>5.1255000000000006</v>
      </c>
      <c r="W151">
        <f>IF(Source!BI58&lt;=1,H144+H145+H147+H148, 0)</f>
        <v>102.14999999999999</v>
      </c>
      <c r="X151">
        <f>IF(Source!BI58=2,H144+H145+H147+H148, 0)</f>
        <v>0</v>
      </c>
      <c r="Y151">
        <f>IF(Source!BI58=3,H144+H145+H147+H148, 0)</f>
        <v>0</v>
      </c>
      <c r="Z151">
        <f>IF(Source!BI58=4,H144+H145+H147+H148, 0)</f>
        <v>0</v>
      </c>
    </row>
    <row r="152" spans="1:26" ht="79.5" x14ac:dyDescent="0.2">
      <c r="A152" s="49" t="str">
        <f>Source!E60</f>
        <v>16</v>
      </c>
      <c r="B152" s="50" t="s">
        <v>805</v>
      </c>
      <c r="C152" s="50" t="str">
        <f>Source!G60</f>
        <v>Устройство покрытий из досок ламинированных замковым способом</v>
      </c>
      <c r="D152" s="31" t="str">
        <f>Source!H60</f>
        <v>100 м2 покрытия</v>
      </c>
      <c r="E152" s="10">
        <f>Source!I60</f>
        <v>0.45</v>
      </c>
      <c r="F152" s="32">
        <f>Source!AL60+Source!AM60+Source!AO60</f>
        <v>10767.52</v>
      </c>
      <c r="G152" s="33"/>
      <c r="H152" s="34"/>
      <c r="I152" s="33" t="str">
        <f>Source!BO60</f>
        <v>11-01-034-4</v>
      </c>
      <c r="J152" s="33"/>
      <c r="K152" s="34"/>
      <c r="L152" s="35"/>
      <c r="S152">
        <f>ROUND((Source!FX60/100)*((ROUND(Source!AF60*Source!I60, 2)+ROUND(Source!AE60*Source!I60, 2))), 2)</f>
        <v>137.91</v>
      </c>
      <c r="T152">
        <f>Source!X60</f>
        <v>4018.46</v>
      </c>
      <c r="U152">
        <f>ROUND((Source!FY60/100)*((ROUND(Source!AF60*Source!I60, 2)+ROUND(Source!AE60*Source!I60, 2))), 2)</f>
        <v>79.42</v>
      </c>
      <c r="V152">
        <f>Source!Y60</f>
        <v>2316.9499999999998</v>
      </c>
    </row>
    <row r="153" spans="1:26" ht="14.25" x14ac:dyDescent="0.2">
      <c r="A153" s="49"/>
      <c r="B153" s="50"/>
      <c r="C153" s="50" t="s">
        <v>792</v>
      </c>
      <c r="D153" s="31"/>
      <c r="E153" s="10"/>
      <c r="F153" s="32">
        <f>Source!AO60</f>
        <v>240.73</v>
      </c>
      <c r="G153" s="33" t="str">
        <f>Source!DG60</f>
        <v>)*1,15</v>
      </c>
      <c r="H153" s="34">
        <f>ROUND(Source!AF60*Source!I60, 2)</f>
        <v>124.58</v>
      </c>
      <c r="I153" s="33"/>
      <c r="J153" s="33">
        <f>IF(Source!BA60&lt;&gt; 0, Source!BA60, 1)</f>
        <v>29.06</v>
      </c>
      <c r="K153" s="34">
        <f>Source!S60</f>
        <v>3620.23</v>
      </c>
      <c r="L153" s="35"/>
      <c r="R153">
        <f>H153</f>
        <v>124.58</v>
      </c>
    </row>
    <row r="154" spans="1:26" ht="14.25" x14ac:dyDescent="0.2">
      <c r="A154" s="49"/>
      <c r="B154" s="50"/>
      <c r="C154" s="50" t="s">
        <v>191</v>
      </c>
      <c r="D154" s="31"/>
      <c r="E154" s="10"/>
      <c r="F154" s="32">
        <f>Source!AM60</f>
        <v>9.51</v>
      </c>
      <c r="G154" s="33" t="str">
        <f>Source!DE60</f>
        <v>)*1,25</v>
      </c>
      <c r="H154" s="34">
        <f>ROUND(Source!AD60*Source!I60, 2)</f>
        <v>5.35</v>
      </c>
      <c r="I154" s="33"/>
      <c r="J154" s="33">
        <f>IF(Source!BB60&lt;&gt; 0, Source!BB60, 1)</f>
        <v>9.85</v>
      </c>
      <c r="K154" s="34">
        <f>Source!Q60</f>
        <v>52.69</v>
      </c>
      <c r="L154" s="35"/>
    </row>
    <row r="155" spans="1:26" ht="14.25" x14ac:dyDescent="0.2">
      <c r="A155" s="49"/>
      <c r="B155" s="50"/>
      <c r="C155" s="50" t="s">
        <v>799</v>
      </c>
      <c r="D155" s="31"/>
      <c r="E155" s="10"/>
      <c r="F155" s="32">
        <f>Source!AL60</f>
        <v>10517.28</v>
      </c>
      <c r="G155" s="33" t="str">
        <f>Source!DD60</f>
        <v/>
      </c>
      <c r="H155" s="34">
        <f>ROUND(Source!AC60*Source!I60, 2)</f>
        <v>4732.78</v>
      </c>
      <c r="I155" s="33"/>
      <c r="J155" s="33">
        <f>IF(Source!BC60&lt;&gt; 0, Source!BC60, 1)</f>
        <v>2.94</v>
      </c>
      <c r="K155" s="34">
        <f>Source!P60</f>
        <v>13914.36</v>
      </c>
      <c r="L155" s="35"/>
    </row>
    <row r="156" spans="1:26" ht="14.25" x14ac:dyDescent="0.2">
      <c r="A156" s="49"/>
      <c r="B156" s="50"/>
      <c r="C156" s="50" t="s">
        <v>793</v>
      </c>
      <c r="D156" s="31" t="s">
        <v>794</v>
      </c>
      <c r="E156" s="10">
        <f>Source!BZ60</f>
        <v>123</v>
      </c>
      <c r="F156" s="59" t="str">
        <f>CONCATENATE(" )", Source!DL60, Source!FT60, "=", Source!FX60)</f>
        <v xml:space="preserve"> )*0,9=110,7</v>
      </c>
      <c r="G156" s="60"/>
      <c r="H156" s="34">
        <f>SUM(S152:S158)</f>
        <v>137.91</v>
      </c>
      <c r="I156" s="36"/>
      <c r="J156" s="30">
        <f>Source!AT60</f>
        <v>111</v>
      </c>
      <c r="K156" s="34">
        <f>SUM(T152:T158)</f>
        <v>4018.46</v>
      </c>
      <c r="L156" s="35"/>
    </row>
    <row r="157" spans="1:26" ht="14.25" x14ac:dyDescent="0.2">
      <c r="A157" s="49"/>
      <c r="B157" s="50"/>
      <c r="C157" s="50" t="s">
        <v>795</v>
      </c>
      <c r="D157" s="31" t="s">
        <v>794</v>
      </c>
      <c r="E157" s="10">
        <f>Source!CA60</f>
        <v>75</v>
      </c>
      <c r="F157" s="59" t="str">
        <f>CONCATENATE(" )", Source!DM60, Source!FU60, "=", Source!FY60)</f>
        <v xml:space="preserve"> )*0,85=63,75</v>
      </c>
      <c r="G157" s="60"/>
      <c r="H157" s="34">
        <f>SUM(U152:U158)</f>
        <v>79.42</v>
      </c>
      <c r="I157" s="36"/>
      <c r="J157" s="30">
        <f>Source!AU60</f>
        <v>64</v>
      </c>
      <c r="K157" s="34">
        <f>SUM(V152:V158)</f>
        <v>2316.9499999999998</v>
      </c>
      <c r="L157" s="35"/>
    </row>
    <row r="158" spans="1:26" ht="14.25" x14ac:dyDescent="0.2">
      <c r="A158" s="51"/>
      <c r="B158" s="52"/>
      <c r="C158" s="52" t="s">
        <v>796</v>
      </c>
      <c r="D158" s="38" t="s">
        <v>797</v>
      </c>
      <c r="E158" s="39">
        <f>Source!AQ60</f>
        <v>25.61</v>
      </c>
      <c r="F158" s="40"/>
      <c r="G158" s="43" t="str">
        <f>Source!DI60</f>
        <v>)*1,15</v>
      </c>
      <c r="H158" s="42"/>
      <c r="I158" s="43"/>
      <c r="J158" s="43"/>
      <c r="K158" s="42"/>
      <c r="L158" s="48">
        <f>Source!U60</f>
        <v>13.253174999999999</v>
      </c>
    </row>
    <row r="159" spans="1:26" ht="15" x14ac:dyDescent="0.25">
      <c r="G159" s="55">
        <f>H153+H154+H155+H156+H157</f>
        <v>5080.04</v>
      </c>
      <c r="H159" s="55"/>
      <c r="J159" s="55">
        <f>K153+K154+K155+K156+K157</f>
        <v>23922.69</v>
      </c>
      <c r="K159" s="55"/>
      <c r="L159" s="45">
        <f>Source!U60</f>
        <v>13.253174999999999</v>
      </c>
      <c r="O159" s="26">
        <f>G159</f>
        <v>5080.04</v>
      </c>
      <c r="P159" s="26">
        <f>J159</f>
        <v>23922.69</v>
      </c>
      <c r="Q159" s="26">
        <f>L159</f>
        <v>13.253174999999999</v>
      </c>
      <c r="W159">
        <f>IF(Source!BI60&lt;=1,H153+H154+H155+H156+H157, 0)</f>
        <v>5080.04</v>
      </c>
      <c r="X159">
        <f>IF(Source!BI60=2,H153+H154+H155+H156+H157, 0)</f>
        <v>0</v>
      </c>
      <c r="Y159">
        <f>IF(Source!BI60=3,H153+H154+H155+H156+H157, 0)</f>
        <v>0</v>
      </c>
      <c r="Z159">
        <f>IF(Source!BI60=4,H153+H154+H155+H156+H157, 0)</f>
        <v>0</v>
      </c>
    </row>
    <row r="160" spans="1:26" ht="79.5" x14ac:dyDescent="0.2">
      <c r="A160" s="49" t="str">
        <f>Source!E61</f>
        <v>17</v>
      </c>
      <c r="B160" s="50" t="s">
        <v>806</v>
      </c>
      <c r="C160" s="50" t="str">
        <f>Source!G61</f>
        <v>Устройство плинтусов поливинилхлоридных на винтах самонарезающих</v>
      </c>
      <c r="D160" s="31" t="str">
        <f>Source!H61</f>
        <v>100 М ПЛИНТУСА</v>
      </c>
      <c r="E160" s="10">
        <f>Source!I61</f>
        <v>0.154</v>
      </c>
      <c r="F160" s="32">
        <f>Source!AL61+Source!AM61+Source!AO61</f>
        <v>1468.0600000000002</v>
      </c>
      <c r="G160" s="33"/>
      <c r="H160" s="34"/>
      <c r="I160" s="33" t="str">
        <f>Source!BO61</f>
        <v>11-01-040-3</v>
      </c>
      <c r="J160" s="33"/>
      <c r="K160" s="34"/>
      <c r="L160" s="35"/>
      <c r="S160">
        <f>ROUND((Source!FX61/100)*((ROUND(Source!AF61*Source!I61, 2)+ROUND(Source!AE61*Source!I61, 2))), 2)</f>
        <v>11.99</v>
      </c>
      <c r="T160">
        <f>Source!X61</f>
        <v>349.27</v>
      </c>
      <c r="U160">
        <f>ROUND((Source!FY61/100)*((ROUND(Source!AF61*Source!I61, 2)+ROUND(Source!AE61*Source!I61, 2))), 2)</f>
        <v>6.9</v>
      </c>
      <c r="V160">
        <f>Source!Y61</f>
        <v>201.38</v>
      </c>
    </row>
    <row r="161" spans="1:26" ht="14.25" x14ac:dyDescent="0.2">
      <c r="A161" s="49"/>
      <c r="B161" s="50"/>
      <c r="C161" s="50" t="s">
        <v>792</v>
      </c>
      <c r="D161" s="31"/>
      <c r="E161" s="10"/>
      <c r="F161" s="32">
        <f>Source!AO61</f>
        <v>61.14</v>
      </c>
      <c r="G161" s="33" t="str">
        <f>Source!DG61</f>
        <v>)*1,15</v>
      </c>
      <c r="H161" s="34">
        <f>ROUND(Source!AF61*Source!I61, 2)</f>
        <v>10.83</v>
      </c>
      <c r="I161" s="33"/>
      <c r="J161" s="33">
        <f>IF(Source!BA61&lt;&gt; 0, Source!BA61, 1)</f>
        <v>29.06</v>
      </c>
      <c r="K161" s="34">
        <f>Source!S61</f>
        <v>314.66000000000003</v>
      </c>
      <c r="L161" s="35"/>
      <c r="R161">
        <f>H161</f>
        <v>10.83</v>
      </c>
    </row>
    <row r="162" spans="1:26" ht="14.25" x14ac:dyDescent="0.2">
      <c r="A162" s="49"/>
      <c r="B162" s="50"/>
      <c r="C162" s="50" t="s">
        <v>191</v>
      </c>
      <c r="D162" s="31"/>
      <c r="E162" s="10"/>
      <c r="F162" s="32">
        <f>Source!AM61</f>
        <v>11.24</v>
      </c>
      <c r="G162" s="33" t="str">
        <f>Source!DE61</f>
        <v>)*1,25</v>
      </c>
      <c r="H162" s="34">
        <f>ROUND(Source!AD61*Source!I61, 2)</f>
        <v>2.16</v>
      </c>
      <c r="I162" s="33"/>
      <c r="J162" s="33">
        <f>IF(Source!BB61&lt;&gt; 0, Source!BB61, 1)</f>
        <v>5.4</v>
      </c>
      <c r="K162" s="34">
        <f>Source!Q61</f>
        <v>11.68</v>
      </c>
      <c r="L162" s="35"/>
    </row>
    <row r="163" spans="1:26" ht="14.25" x14ac:dyDescent="0.2">
      <c r="A163" s="49"/>
      <c r="B163" s="50"/>
      <c r="C163" s="50" t="s">
        <v>799</v>
      </c>
      <c r="D163" s="31"/>
      <c r="E163" s="10"/>
      <c r="F163" s="32">
        <f>Source!AL61</f>
        <v>1395.68</v>
      </c>
      <c r="G163" s="33" t="str">
        <f>Source!DD61</f>
        <v/>
      </c>
      <c r="H163" s="34">
        <f>ROUND(Source!AC61*Source!I61, 2)</f>
        <v>214.93</v>
      </c>
      <c r="I163" s="33"/>
      <c r="J163" s="33">
        <f>IF(Source!BC61&lt;&gt; 0, Source!BC61, 1)</f>
        <v>2.57</v>
      </c>
      <c r="K163" s="34">
        <f>Source!P61</f>
        <v>552.38</v>
      </c>
      <c r="L163" s="35"/>
    </row>
    <row r="164" spans="1:26" ht="14.25" x14ac:dyDescent="0.2">
      <c r="A164" s="49"/>
      <c r="B164" s="50"/>
      <c r="C164" s="50" t="s">
        <v>793</v>
      </c>
      <c r="D164" s="31" t="s">
        <v>794</v>
      </c>
      <c r="E164" s="10">
        <f>Source!BZ61</f>
        <v>123</v>
      </c>
      <c r="F164" s="59" t="str">
        <f>CONCATENATE(" )", Source!DL61, Source!FT61, "=", Source!FX61)</f>
        <v xml:space="preserve"> )*0,9=110,7</v>
      </c>
      <c r="G164" s="60"/>
      <c r="H164" s="34">
        <f>SUM(S160:S166)</f>
        <v>11.99</v>
      </c>
      <c r="I164" s="36"/>
      <c r="J164" s="30">
        <f>Source!AT61</f>
        <v>111</v>
      </c>
      <c r="K164" s="34">
        <f>SUM(T160:T166)</f>
        <v>349.27</v>
      </c>
      <c r="L164" s="35"/>
    </row>
    <row r="165" spans="1:26" ht="14.25" x14ac:dyDescent="0.2">
      <c r="A165" s="49"/>
      <c r="B165" s="50"/>
      <c r="C165" s="50" t="s">
        <v>795</v>
      </c>
      <c r="D165" s="31" t="s">
        <v>794</v>
      </c>
      <c r="E165" s="10">
        <f>Source!CA61</f>
        <v>75</v>
      </c>
      <c r="F165" s="59" t="str">
        <f>CONCATENATE(" )", Source!DM61, Source!FU61, "=", Source!FY61)</f>
        <v xml:space="preserve"> )*0,85=63,75</v>
      </c>
      <c r="G165" s="60"/>
      <c r="H165" s="34">
        <f>SUM(U160:U166)</f>
        <v>6.9</v>
      </c>
      <c r="I165" s="36"/>
      <c r="J165" s="30">
        <f>Source!AU61</f>
        <v>64</v>
      </c>
      <c r="K165" s="34">
        <f>SUM(V160:V166)</f>
        <v>201.38</v>
      </c>
      <c r="L165" s="35"/>
    </row>
    <row r="166" spans="1:26" ht="14.25" x14ac:dyDescent="0.2">
      <c r="A166" s="51"/>
      <c r="B166" s="52"/>
      <c r="C166" s="52" t="s">
        <v>796</v>
      </c>
      <c r="D166" s="38" t="s">
        <v>797</v>
      </c>
      <c r="E166" s="39">
        <f>Source!AQ61</f>
        <v>6.66</v>
      </c>
      <c r="F166" s="40"/>
      <c r="G166" s="43" t="str">
        <f>Source!DI61</f>
        <v>)*1,15</v>
      </c>
      <c r="H166" s="42"/>
      <c r="I166" s="43"/>
      <c r="J166" s="43"/>
      <c r="K166" s="42"/>
      <c r="L166" s="48">
        <f>Source!U61</f>
        <v>1.179486</v>
      </c>
    </row>
    <row r="167" spans="1:26" ht="15" x14ac:dyDescent="0.25">
      <c r="G167" s="55">
        <f>H161+H162+H163+H164+H165</f>
        <v>246.81000000000003</v>
      </c>
      <c r="H167" s="55"/>
      <c r="J167" s="55">
        <f>K161+K162+K163+K164+K165</f>
        <v>1429.37</v>
      </c>
      <c r="K167" s="55"/>
      <c r="L167" s="45">
        <f>Source!U61</f>
        <v>1.179486</v>
      </c>
      <c r="O167" s="26">
        <f>G167</f>
        <v>246.81000000000003</v>
      </c>
      <c r="P167" s="26">
        <f>J167</f>
        <v>1429.37</v>
      </c>
      <c r="Q167" s="26">
        <f>L167</f>
        <v>1.179486</v>
      </c>
      <c r="W167">
        <f>IF(Source!BI61&lt;=1,H161+H162+H163+H164+H165, 0)</f>
        <v>246.81000000000003</v>
      </c>
      <c r="X167">
        <f>IF(Source!BI61=2,H161+H162+H163+H164+H165, 0)</f>
        <v>0</v>
      </c>
      <c r="Y167">
        <f>IF(Source!BI61=3,H161+H162+H163+H164+H165, 0)</f>
        <v>0</v>
      </c>
      <c r="Z167">
        <f>IF(Source!BI61=4,H161+H162+H163+H164+H165, 0)</f>
        <v>0</v>
      </c>
    </row>
    <row r="168" spans="1:26" ht="79.5" x14ac:dyDescent="0.2">
      <c r="A168" s="49" t="str">
        <f>Source!E62</f>
        <v>18</v>
      </c>
      <c r="B168" s="50" t="s">
        <v>807</v>
      </c>
      <c r="C168" s="50" t="str">
        <f>Source!G62</f>
        <v>Укладка металлического накладного профиля (порога)</v>
      </c>
      <c r="D168" s="31" t="str">
        <f>Source!H62</f>
        <v>100 м профиля</v>
      </c>
      <c r="E168" s="10">
        <f>Source!I62</f>
        <v>2.4E-2</v>
      </c>
      <c r="F168" s="32">
        <f>Source!AL62+Source!AM62+Source!AO62</f>
        <v>248.94</v>
      </c>
      <c r="G168" s="33"/>
      <c r="H168" s="34"/>
      <c r="I168" s="33" t="str">
        <f>Source!BO62</f>
        <v>11-01-049-1</v>
      </c>
      <c r="J168" s="33"/>
      <c r="K168" s="34"/>
      <c r="L168" s="35"/>
      <c r="S168">
        <f>ROUND((Source!FX62/100)*((ROUND(Source!AF62*Source!I62, 2)+ROUND(Source!AE62*Source!I62, 2))), 2)</f>
        <v>4.4400000000000004</v>
      </c>
      <c r="T168">
        <f>Source!X62</f>
        <v>129.47</v>
      </c>
      <c r="U168">
        <f>ROUND((Source!FY62/100)*((ROUND(Source!AF62*Source!I62, 2)+ROUND(Source!AE62*Source!I62, 2))), 2)</f>
        <v>2.56</v>
      </c>
      <c r="V168">
        <f>Source!Y62</f>
        <v>74.650000000000006</v>
      </c>
    </row>
    <row r="169" spans="1:26" ht="14.25" x14ac:dyDescent="0.2">
      <c r="A169" s="49"/>
      <c r="B169" s="50"/>
      <c r="C169" s="50" t="s">
        <v>792</v>
      </c>
      <c r="D169" s="31"/>
      <c r="E169" s="10"/>
      <c r="F169" s="32">
        <f>Source!AO62</f>
        <v>145.43</v>
      </c>
      <c r="G169" s="33" t="str">
        <f>Source!DG62</f>
        <v>)*1,15</v>
      </c>
      <c r="H169" s="34">
        <f>ROUND(Source!AF62*Source!I62, 2)</f>
        <v>4.01</v>
      </c>
      <c r="I169" s="33"/>
      <c r="J169" s="33">
        <f>IF(Source!BA62&lt;&gt; 0, Source!BA62, 1)</f>
        <v>29.06</v>
      </c>
      <c r="K169" s="34">
        <f>Source!S62</f>
        <v>116.64</v>
      </c>
      <c r="L169" s="35"/>
      <c r="R169">
        <f>H169</f>
        <v>4.01</v>
      </c>
    </row>
    <row r="170" spans="1:26" ht="14.25" x14ac:dyDescent="0.2">
      <c r="A170" s="49"/>
      <c r="B170" s="50"/>
      <c r="C170" s="50" t="s">
        <v>191</v>
      </c>
      <c r="D170" s="31"/>
      <c r="E170" s="10"/>
      <c r="F170" s="32">
        <f>Source!AM62</f>
        <v>23.11</v>
      </c>
      <c r="G170" s="33" t="str">
        <f>Source!DE62</f>
        <v>)*1,25</v>
      </c>
      <c r="H170" s="34">
        <f>ROUND(Source!AD62*Source!I62, 2)</f>
        <v>0.69</v>
      </c>
      <c r="I170" s="33"/>
      <c r="J170" s="33">
        <f>IF(Source!BB62&lt;&gt; 0, Source!BB62, 1)</f>
        <v>4.0999999999999996</v>
      </c>
      <c r="K170" s="34">
        <f>Source!Q62</f>
        <v>2.84</v>
      </c>
      <c r="L170" s="35"/>
    </row>
    <row r="171" spans="1:26" ht="14.25" x14ac:dyDescent="0.2">
      <c r="A171" s="49"/>
      <c r="B171" s="50"/>
      <c r="C171" s="50" t="s">
        <v>799</v>
      </c>
      <c r="D171" s="31"/>
      <c r="E171" s="10"/>
      <c r="F171" s="32">
        <f>Source!AL62</f>
        <v>80.400000000000006</v>
      </c>
      <c r="G171" s="33" t="str">
        <f>Source!DD62</f>
        <v/>
      </c>
      <c r="H171" s="34">
        <f>ROUND(Source!AC62*Source!I62, 2)</f>
        <v>1.93</v>
      </c>
      <c r="I171" s="33"/>
      <c r="J171" s="33">
        <f>IF(Source!BC62&lt;&gt; 0, Source!BC62, 1)</f>
        <v>1.77</v>
      </c>
      <c r="K171" s="34">
        <f>Source!P62</f>
        <v>3.42</v>
      </c>
      <c r="L171" s="35"/>
    </row>
    <row r="172" spans="1:26" ht="14.25" x14ac:dyDescent="0.2">
      <c r="A172" s="49"/>
      <c r="B172" s="50"/>
      <c r="C172" s="50" t="s">
        <v>793</v>
      </c>
      <c r="D172" s="31" t="s">
        <v>794</v>
      </c>
      <c r="E172" s="10">
        <f>Source!BZ62</f>
        <v>123</v>
      </c>
      <c r="F172" s="59" t="str">
        <f>CONCATENATE(" )", Source!DL62, Source!FT62, "=", Source!FX62)</f>
        <v xml:space="preserve"> )*0,9=110,7</v>
      </c>
      <c r="G172" s="60"/>
      <c r="H172" s="34">
        <f>SUM(S168:S175)</f>
        <v>4.4400000000000004</v>
      </c>
      <c r="I172" s="36"/>
      <c r="J172" s="30">
        <f>Source!AT62</f>
        <v>111</v>
      </c>
      <c r="K172" s="34">
        <f>SUM(T168:T175)</f>
        <v>129.47</v>
      </c>
      <c r="L172" s="35"/>
    </row>
    <row r="173" spans="1:26" ht="14.25" x14ac:dyDescent="0.2">
      <c r="A173" s="49"/>
      <c r="B173" s="50"/>
      <c r="C173" s="50" t="s">
        <v>795</v>
      </c>
      <c r="D173" s="31" t="s">
        <v>794</v>
      </c>
      <c r="E173" s="10">
        <f>Source!CA62</f>
        <v>75</v>
      </c>
      <c r="F173" s="59" t="str">
        <f>CONCATENATE(" )", Source!DM62, Source!FU62, "=", Source!FY62)</f>
        <v xml:space="preserve"> )*0,85=63,75</v>
      </c>
      <c r="G173" s="60"/>
      <c r="H173" s="34">
        <f>SUM(U168:U175)</f>
        <v>2.56</v>
      </c>
      <c r="I173" s="36"/>
      <c r="J173" s="30">
        <f>Source!AU62</f>
        <v>64</v>
      </c>
      <c r="K173" s="34">
        <f>SUM(V168:V175)</f>
        <v>74.650000000000006</v>
      </c>
      <c r="L173" s="35"/>
    </row>
    <row r="174" spans="1:26" ht="14.25" x14ac:dyDescent="0.2">
      <c r="A174" s="49"/>
      <c r="B174" s="50"/>
      <c r="C174" s="50" t="s">
        <v>796</v>
      </c>
      <c r="D174" s="31" t="s">
        <v>797</v>
      </c>
      <c r="E174" s="10">
        <f>Source!AQ62</f>
        <v>16.64</v>
      </c>
      <c r="F174" s="32"/>
      <c r="G174" s="33" t="str">
        <f>Source!DI62</f>
        <v>)*1,15</v>
      </c>
      <c r="H174" s="34"/>
      <c r="I174" s="33"/>
      <c r="J174" s="33"/>
      <c r="K174" s="34"/>
      <c r="L174" s="37">
        <f>Source!U62</f>
        <v>0.45926400000000001</v>
      </c>
    </row>
    <row r="175" spans="1:26" ht="42.75" x14ac:dyDescent="0.2">
      <c r="A175" s="51" t="str">
        <f>Source!E63</f>
        <v>18,1</v>
      </c>
      <c r="B175" s="52" t="str">
        <f>Source!F63</f>
        <v>206-1349</v>
      </c>
      <c r="C175" s="52" t="str">
        <f>Source!G63</f>
        <v>Профили стыкоперекрывающие из алюминиевых сплавов (порожки) с покрытием, шириной 60 мм</v>
      </c>
      <c r="D175" s="38" t="str">
        <f>Source!H63</f>
        <v>м</v>
      </c>
      <c r="E175" s="39">
        <f>Source!I63</f>
        <v>2.52</v>
      </c>
      <c r="F175" s="40">
        <f>Source!AL63+Source!AM63+Source!AO63</f>
        <v>56.37</v>
      </c>
      <c r="G175" s="41" t="s">
        <v>3</v>
      </c>
      <c r="H175" s="42">
        <f>ROUND(Source!AC63*Source!I63, 2)+ROUND(Source!AD63*Source!I63, 2)+ROUND(Source!AF63*Source!I63, 2)</f>
        <v>142.05000000000001</v>
      </c>
      <c r="I175" s="43"/>
      <c r="J175" s="43">
        <f>IF(Source!BC63&lt;&gt; 0, Source!BC63, 1)</f>
        <v>2.21</v>
      </c>
      <c r="K175" s="42">
        <f>Source!O63</f>
        <v>313.94</v>
      </c>
      <c r="L175" s="44"/>
      <c r="S175">
        <f>ROUND((Source!FX63/100)*((ROUND(Source!AF63*Source!I63, 2)+ROUND(Source!AE63*Source!I63, 2))), 2)</f>
        <v>0</v>
      </c>
      <c r="T175">
        <f>Source!X63</f>
        <v>0</v>
      </c>
      <c r="U175">
        <f>ROUND((Source!FY63/100)*((ROUND(Source!AF63*Source!I63, 2)+ROUND(Source!AE63*Source!I63, 2))), 2)</f>
        <v>0</v>
      </c>
      <c r="V175">
        <f>Source!Y63</f>
        <v>0</v>
      </c>
      <c r="W175">
        <f>IF(Source!BI63&lt;=1,H175, 0)</f>
        <v>142.05000000000001</v>
      </c>
      <c r="X175">
        <f>IF(Source!BI63=2,H175, 0)</f>
        <v>0</v>
      </c>
      <c r="Y175">
        <f>IF(Source!BI63=3,H175, 0)</f>
        <v>0</v>
      </c>
      <c r="Z175">
        <f>IF(Source!BI63=4,H175, 0)</f>
        <v>0</v>
      </c>
    </row>
    <row r="176" spans="1:26" ht="15" x14ac:dyDescent="0.25">
      <c r="G176" s="55">
        <f>H169+H170+H171+H172+H173+SUM(H175:H175)</f>
        <v>155.68</v>
      </c>
      <c r="H176" s="55"/>
      <c r="J176" s="55">
        <f>K169+K170+K171+K172+K173+SUM(K175:K175)</f>
        <v>640.96</v>
      </c>
      <c r="K176" s="55"/>
      <c r="L176" s="45">
        <f>Source!U62</f>
        <v>0.45926400000000001</v>
      </c>
      <c r="O176" s="26">
        <f>G176</f>
        <v>155.68</v>
      </c>
      <c r="P176" s="26">
        <f>J176</f>
        <v>640.96</v>
      </c>
      <c r="Q176" s="26">
        <f>L176</f>
        <v>0.45926400000000001</v>
      </c>
      <c r="W176">
        <f>IF(Source!BI62&lt;=1,H169+H170+H171+H172+H173, 0)</f>
        <v>13.63</v>
      </c>
      <c r="X176">
        <f>IF(Source!BI62=2,H169+H170+H171+H172+H173, 0)</f>
        <v>0</v>
      </c>
      <c r="Y176">
        <f>IF(Source!BI62=3,H169+H170+H171+H172+H173, 0)</f>
        <v>0</v>
      </c>
      <c r="Z176">
        <f>IF(Source!BI62=4,H169+H170+H171+H172+H173, 0)</f>
        <v>0</v>
      </c>
    </row>
    <row r="178" spans="1:26" ht="15" x14ac:dyDescent="0.25">
      <c r="A178" s="58" t="str">
        <f>CONCATENATE("Итого по разделу: ",IF(Source!G65&lt;&gt;"Новый раздел", Source!G65, ""))</f>
        <v>Итого по разделу: Кабинеты 202,203,204</v>
      </c>
      <c r="B178" s="58"/>
      <c r="C178" s="58"/>
      <c r="D178" s="58"/>
      <c r="E178" s="58"/>
      <c r="F178" s="58"/>
      <c r="G178" s="57">
        <f>SUM(O40:O177)</f>
        <v>46062.920000000006</v>
      </c>
      <c r="H178" s="57"/>
      <c r="I178" s="29"/>
      <c r="J178" s="57">
        <f>SUM(P40:P177)</f>
        <v>250635.44999999998</v>
      </c>
      <c r="K178" s="57"/>
      <c r="L178" s="45">
        <f>SUM(Q40:Q177)</f>
        <v>274.69917300000003</v>
      </c>
    </row>
    <row r="182" spans="1:26" ht="16.5" x14ac:dyDescent="0.25">
      <c r="A182" s="56" t="str">
        <f>CONCATENATE("Раздел: ",IF(Source!G94&lt;&gt;"Новый раздел", Source!G94, ""))</f>
        <v>Раздел: Кабинет 313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spans="1:26" ht="85.5" x14ac:dyDescent="0.2">
      <c r="A183" s="49" t="str">
        <f>Source!E98</f>
        <v>1</v>
      </c>
      <c r="B183" s="50" t="s">
        <v>808</v>
      </c>
      <c r="C183" s="50" t="str">
        <f>Source!G98</f>
        <v>Устройство перегородок из гипсоволокнистых листов (ГВЛ) по системе «КНАУФ» с одинарным металлическим каркасом и однослойной обшивкой с обеих сторон (С 361) глухих</v>
      </c>
      <c r="D183" s="31" t="str">
        <f>Source!H98</f>
        <v>100 м2 перегородок (за вычетом проемов)</v>
      </c>
      <c r="E183" s="10">
        <f>Source!I98</f>
        <v>0.115</v>
      </c>
      <c r="F183" s="32">
        <f>Source!AL98+Source!AM98+Source!AO98</f>
        <v>11050.7</v>
      </c>
      <c r="G183" s="33"/>
      <c r="H183" s="34"/>
      <c r="I183" s="33" t="str">
        <f>Source!BO98</f>
        <v>10-06-031-1</v>
      </c>
      <c r="J183" s="33"/>
      <c r="K183" s="34"/>
      <c r="L183" s="35"/>
      <c r="S183">
        <f>ROUND((Source!FX98/100)*((ROUND(Source!AF98*Source!I98, 2)+ROUND(Source!AE98*Source!I98, 2))), 2)</f>
        <v>132.47999999999999</v>
      </c>
      <c r="T183">
        <f>Source!X98</f>
        <v>3842.71</v>
      </c>
      <c r="U183">
        <f>ROUND((Source!FY98/100)*((ROUND(Source!AF98*Source!I98, 2)+ROUND(Source!AE98*Source!I98, 2))), 2)</f>
        <v>66.8</v>
      </c>
      <c r="V183">
        <f>Source!Y98</f>
        <v>1957.61</v>
      </c>
    </row>
    <row r="184" spans="1:26" ht="14.25" x14ac:dyDescent="0.2">
      <c r="A184" s="49"/>
      <c r="B184" s="50"/>
      <c r="C184" s="50" t="s">
        <v>792</v>
      </c>
      <c r="D184" s="31"/>
      <c r="E184" s="10"/>
      <c r="F184" s="32">
        <f>Source!AO98</f>
        <v>943.28</v>
      </c>
      <c r="G184" s="33" t="str">
        <f>Source!DG98</f>
        <v>)*1,15</v>
      </c>
      <c r="H184" s="34">
        <f>ROUND(Source!AF98*Source!I98, 2)</f>
        <v>124.75</v>
      </c>
      <c r="I184" s="33"/>
      <c r="J184" s="33">
        <f>IF(Source!BA98&lt;&gt; 0, Source!BA98, 1)</f>
        <v>29.06</v>
      </c>
      <c r="K184" s="34">
        <f>Source!S98</f>
        <v>3625.2</v>
      </c>
      <c r="L184" s="35"/>
      <c r="R184">
        <f>H184</f>
        <v>124.75</v>
      </c>
    </row>
    <row r="185" spans="1:26" ht="14.25" x14ac:dyDescent="0.2">
      <c r="A185" s="49"/>
      <c r="B185" s="50"/>
      <c r="C185" s="50" t="s">
        <v>191</v>
      </c>
      <c r="D185" s="31"/>
      <c r="E185" s="10"/>
      <c r="F185" s="32">
        <f>Source!AM98</f>
        <v>28.76</v>
      </c>
      <c r="G185" s="33" t="str">
        <f>Source!DE98</f>
        <v>)*1,25</v>
      </c>
      <c r="H185" s="34">
        <f>ROUND(Source!AD98*Source!I98, 2)</f>
        <v>4.13</v>
      </c>
      <c r="I185" s="33"/>
      <c r="J185" s="33">
        <f>IF(Source!BB98&lt;&gt; 0, Source!BB98, 1)</f>
        <v>5.57</v>
      </c>
      <c r="K185" s="34">
        <f>Source!Q98</f>
        <v>23.03</v>
      </c>
      <c r="L185" s="35"/>
    </row>
    <row r="186" spans="1:26" ht="14.25" x14ac:dyDescent="0.2">
      <c r="A186" s="49"/>
      <c r="B186" s="50"/>
      <c r="C186" s="50" t="s">
        <v>799</v>
      </c>
      <c r="D186" s="31"/>
      <c r="E186" s="10"/>
      <c r="F186" s="32">
        <f>Source!AL98</f>
        <v>10078.66</v>
      </c>
      <c r="G186" s="33" t="str">
        <f>Source!DD98</f>
        <v/>
      </c>
      <c r="H186" s="34">
        <f>ROUND(Source!AC98*Source!I98, 2)</f>
        <v>1159.05</v>
      </c>
      <c r="I186" s="33"/>
      <c r="J186" s="33">
        <f>IF(Source!BC98&lt;&gt; 0, Source!BC98, 1)</f>
        <v>6.07</v>
      </c>
      <c r="K186" s="34">
        <f>Source!P98</f>
        <v>7035.41</v>
      </c>
      <c r="L186" s="35"/>
    </row>
    <row r="187" spans="1:26" ht="14.25" x14ac:dyDescent="0.2">
      <c r="A187" s="49"/>
      <c r="B187" s="50"/>
      <c r="C187" s="50" t="s">
        <v>793</v>
      </c>
      <c r="D187" s="31" t="s">
        <v>794</v>
      </c>
      <c r="E187" s="10">
        <f>Source!BZ98</f>
        <v>118</v>
      </c>
      <c r="F187" s="59" t="str">
        <f>CONCATENATE(" )", Source!DL98, Source!FT98, "=", Source!FX98)</f>
        <v xml:space="preserve"> )*0,9=106,2</v>
      </c>
      <c r="G187" s="60"/>
      <c r="H187" s="34">
        <f>SUM(S183:S189)</f>
        <v>132.47999999999999</v>
      </c>
      <c r="I187" s="36"/>
      <c r="J187" s="30">
        <f>Source!AT98</f>
        <v>106</v>
      </c>
      <c r="K187" s="34">
        <f>SUM(T183:T189)</f>
        <v>3842.71</v>
      </c>
      <c r="L187" s="35"/>
    </row>
    <row r="188" spans="1:26" ht="14.25" x14ac:dyDescent="0.2">
      <c r="A188" s="49"/>
      <c r="B188" s="50"/>
      <c r="C188" s="50" t="s">
        <v>795</v>
      </c>
      <c r="D188" s="31" t="s">
        <v>794</v>
      </c>
      <c r="E188" s="10">
        <f>Source!CA98</f>
        <v>63</v>
      </c>
      <c r="F188" s="59" t="str">
        <f>CONCATENATE(" )", Source!DM98, Source!FU98, "=", Source!FY98)</f>
        <v xml:space="preserve"> )*0,85=53,55</v>
      </c>
      <c r="G188" s="60"/>
      <c r="H188" s="34">
        <f>SUM(U183:U189)</f>
        <v>66.8</v>
      </c>
      <c r="I188" s="36"/>
      <c r="J188" s="30">
        <f>Source!AU98</f>
        <v>54</v>
      </c>
      <c r="K188" s="34">
        <f>SUM(V183:V189)</f>
        <v>1957.61</v>
      </c>
      <c r="L188" s="35"/>
    </row>
    <row r="189" spans="1:26" ht="14.25" x14ac:dyDescent="0.2">
      <c r="A189" s="51"/>
      <c r="B189" s="52"/>
      <c r="C189" s="52" t="s">
        <v>796</v>
      </c>
      <c r="D189" s="38" t="s">
        <v>797</v>
      </c>
      <c r="E189" s="39">
        <f>Source!AQ98</f>
        <v>104</v>
      </c>
      <c r="F189" s="40"/>
      <c r="G189" s="43" t="str">
        <f>Source!DI98</f>
        <v>)*1,15</v>
      </c>
      <c r="H189" s="42"/>
      <c r="I189" s="43"/>
      <c r="J189" s="43"/>
      <c r="K189" s="42"/>
      <c r="L189" s="48">
        <f>Source!U98</f>
        <v>13.754</v>
      </c>
    </row>
    <row r="190" spans="1:26" ht="15" x14ac:dyDescent="0.25">
      <c r="G190" s="55">
        <f>H184+H185+H186+H187+H188</f>
        <v>1487.2099999999998</v>
      </c>
      <c r="H190" s="55"/>
      <c r="J190" s="55">
        <f>K184+K185+K186+K187+K188</f>
        <v>16483.96</v>
      </c>
      <c r="K190" s="55"/>
      <c r="L190" s="45">
        <f>Source!U98</f>
        <v>13.754</v>
      </c>
      <c r="O190" s="26">
        <f>G190</f>
        <v>1487.2099999999998</v>
      </c>
      <c r="P190" s="26">
        <f>J190</f>
        <v>16483.96</v>
      </c>
      <c r="Q190" s="26">
        <f>L190</f>
        <v>13.754</v>
      </c>
      <c r="W190">
        <f>IF(Source!BI98&lt;=1,H184+H185+H186+H187+H188, 0)</f>
        <v>1487.2099999999998</v>
      </c>
      <c r="X190">
        <f>IF(Source!BI98=2,H184+H185+H186+H187+H188, 0)</f>
        <v>0</v>
      </c>
      <c r="Y190">
        <f>IF(Source!BI98=3,H184+H185+H186+H187+H188, 0)</f>
        <v>0</v>
      </c>
      <c r="Z190">
        <f>IF(Source!BI98=4,H184+H185+H186+H187+H188, 0)</f>
        <v>0</v>
      </c>
    </row>
    <row r="191" spans="1:26" ht="79.5" x14ac:dyDescent="0.2">
      <c r="A191" s="49" t="str">
        <f>Source!E99</f>
        <v>4</v>
      </c>
      <c r="B191" s="50" t="s">
        <v>800</v>
      </c>
      <c r="C191" s="50" t="str">
        <f>Source!G99</f>
        <v>Окраска водно-дисперсионными акриловыми составами улучшенная стен</v>
      </c>
      <c r="D191" s="31" t="str">
        <f>Source!H99</f>
        <v>100 м2 окрашиваемой поверхности</v>
      </c>
      <c r="E191" s="10">
        <f>Source!I99</f>
        <v>0.23</v>
      </c>
      <c r="F191" s="32">
        <f>Source!AL99+Source!AM99+Source!AO99</f>
        <v>1507.6200000000001</v>
      </c>
      <c r="G191" s="33"/>
      <c r="H191" s="34"/>
      <c r="I191" s="33" t="str">
        <f>Source!BO99</f>
        <v>15-04-007-1</v>
      </c>
      <c r="J191" s="33"/>
      <c r="K191" s="34"/>
      <c r="L191" s="35"/>
      <c r="S191">
        <f>ROUND((Source!FX99/100)*((ROUND(Source!AF99*Source!I99, 2)+ROUND(Source!AE99*Source!I99, 2))), 2)</f>
        <v>95.23</v>
      </c>
      <c r="T191">
        <f>Source!X99</f>
        <v>2781.79</v>
      </c>
      <c r="U191">
        <f>ROUND((Source!FY99/100)*((ROUND(Source!AF99*Source!I99, 2)+ROUND(Source!AE99*Source!I99, 2))), 2)</f>
        <v>47.11</v>
      </c>
      <c r="V191">
        <f>Source!Y99</f>
        <v>1376.25</v>
      </c>
    </row>
    <row r="192" spans="1:26" ht="14.25" x14ac:dyDescent="0.2">
      <c r="A192" s="49"/>
      <c r="B192" s="50"/>
      <c r="C192" s="50" t="s">
        <v>792</v>
      </c>
      <c r="D192" s="31"/>
      <c r="E192" s="10"/>
      <c r="F192" s="32">
        <f>Source!AO99</f>
        <v>380.71</v>
      </c>
      <c r="G192" s="33" t="str">
        <f>Source!DG99</f>
        <v>)*1,15</v>
      </c>
      <c r="H192" s="34">
        <f>ROUND(Source!AF99*Source!I99, 2)</f>
        <v>100.7</v>
      </c>
      <c r="I192" s="33"/>
      <c r="J192" s="33">
        <f>IF(Source!BA99&lt;&gt; 0, Source!BA99, 1)</f>
        <v>29.06</v>
      </c>
      <c r="K192" s="34">
        <f>Source!S99</f>
        <v>2926.28</v>
      </c>
      <c r="L192" s="35"/>
      <c r="R192">
        <f>H192</f>
        <v>100.7</v>
      </c>
    </row>
    <row r="193" spans="1:26" ht="14.25" x14ac:dyDescent="0.2">
      <c r="A193" s="49"/>
      <c r="B193" s="50"/>
      <c r="C193" s="50" t="s">
        <v>191</v>
      </c>
      <c r="D193" s="31"/>
      <c r="E193" s="10"/>
      <c r="F193" s="32">
        <f>Source!AM99</f>
        <v>13.63</v>
      </c>
      <c r="G193" s="33" t="str">
        <f>Source!DE99</f>
        <v>)*1,25</v>
      </c>
      <c r="H193" s="34">
        <f>ROUND(Source!AD99*Source!I99, 2)</f>
        <v>3.92</v>
      </c>
      <c r="I193" s="33"/>
      <c r="J193" s="33">
        <f>IF(Source!BB99&lt;&gt; 0, Source!BB99, 1)</f>
        <v>10.01</v>
      </c>
      <c r="K193" s="34">
        <f>Source!Q99</f>
        <v>39.229999999999997</v>
      </c>
      <c r="L193" s="35"/>
    </row>
    <row r="194" spans="1:26" ht="14.25" x14ac:dyDescent="0.2">
      <c r="A194" s="49"/>
      <c r="B194" s="50"/>
      <c r="C194" s="50" t="s">
        <v>798</v>
      </c>
      <c r="D194" s="31"/>
      <c r="E194" s="10"/>
      <c r="F194" s="32">
        <f>Source!AN99</f>
        <v>0.23</v>
      </c>
      <c r="G194" s="33" t="str">
        <f>Source!DF99</f>
        <v>)*1,25</v>
      </c>
      <c r="H194" s="46">
        <f>ROUND(Source!AE99*Source!I99, 2)</f>
        <v>7.0000000000000007E-2</v>
      </c>
      <c r="I194" s="33"/>
      <c r="J194" s="33">
        <f>IF(Source!BS99&lt;&gt; 0, Source!BS99, 1)</f>
        <v>29.06</v>
      </c>
      <c r="K194" s="46">
        <f>Source!R99</f>
        <v>1.92</v>
      </c>
      <c r="L194" s="35"/>
      <c r="R194">
        <f>H194</f>
        <v>7.0000000000000007E-2</v>
      </c>
    </row>
    <row r="195" spans="1:26" ht="14.25" x14ac:dyDescent="0.2">
      <c r="A195" s="49"/>
      <c r="B195" s="50"/>
      <c r="C195" s="50" t="s">
        <v>799</v>
      </c>
      <c r="D195" s="31"/>
      <c r="E195" s="10"/>
      <c r="F195" s="32">
        <f>Source!AL99</f>
        <v>1113.28</v>
      </c>
      <c r="G195" s="33" t="str">
        <f>Source!DD99</f>
        <v/>
      </c>
      <c r="H195" s="34">
        <f>ROUND(Source!AC99*Source!I99, 2)</f>
        <v>256.05</v>
      </c>
      <c r="I195" s="33"/>
      <c r="J195" s="33">
        <f>IF(Source!BC99&lt;&gt; 0, Source!BC99, 1)</f>
        <v>5.31</v>
      </c>
      <c r="K195" s="34">
        <f>Source!P99</f>
        <v>1359.65</v>
      </c>
      <c r="L195" s="35"/>
    </row>
    <row r="196" spans="1:26" ht="14.25" x14ac:dyDescent="0.2">
      <c r="A196" s="49"/>
      <c r="B196" s="50"/>
      <c r="C196" s="50" t="s">
        <v>793</v>
      </c>
      <c r="D196" s="31" t="s">
        <v>794</v>
      </c>
      <c r="E196" s="10">
        <f>Source!BZ99</f>
        <v>105</v>
      </c>
      <c r="F196" s="59" t="str">
        <f>CONCATENATE(" )", Source!DL99, Source!FT99, "=", Source!FX99)</f>
        <v xml:space="preserve"> )*0,9=94,5</v>
      </c>
      <c r="G196" s="60"/>
      <c r="H196" s="34">
        <f>SUM(S191:S200)</f>
        <v>95.23</v>
      </c>
      <c r="I196" s="36"/>
      <c r="J196" s="30">
        <f>Source!AT99</f>
        <v>95</v>
      </c>
      <c r="K196" s="34">
        <f>SUM(T191:T200)</f>
        <v>2781.79</v>
      </c>
      <c r="L196" s="35"/>
    </row>
    <row r="197" spans="1:26" ht="14.25" x14ac:dyDescent="0.2">
      <c r="A197" s="49"/>
      <c r="B197" s="50"/>
      <c r="C197" s="50" t="s">
        <v>795</v>
      </c>
      <c r="D197" s="31" t="s">
        <v>794</v>
      </c>
      <c r="E197" s="10">
        <f>Source!CA99</f>
        <v>55</v>
      </c>
      <c r="F197" s="59" t="str">
        <f>CONCATENATE(" )", Source!DM99, Source!FU99, "=", Source!FY99)</f>
        <v xml:space="preserve"> )*0,85=46,75</v>
      </c>
      <c r="G197" s="60"/>
      <c r="H197" s="34">
        <f>SUM(U191:U200)</f>
        <v>47.11</v>
      </c>
      <c r="I197" s="36"/>
      <c r="J197" s="30">
        <f>Source!AU99</f>
        <v>47</v>
      </c>
      <c r="K197" s="34">
        <f>SUM(V191:V200)</f>
        <v>1376.25</v>
      </c>
      <c r="L197" s="35"/>
    </row>
    <row r="198" spans="1:26" ht="14.25" x14ac:dyDescent="0.2">
      <c r="A198" s="49"/>
      <c r="B198" s="50"/>
      <c r="C198" s="50" t="s">
        <v>796</v>
      </c>
      <c r="D198" s="31" t="s">
        <v>797</v>
      </c>
      <c r="E198" s="10">
        <f>Source!AQ99</f>
        <v>43.56</v>
      </c>
      <c r="F198" s="32"/>
      <c r="G198" s="33" t="str">
        <f>Source!DI99</f>
        <v>)*1,15</v>
      </c>
      <c r="H198" s="34"/>
      <c r="I198" s="33"/>
      <c r="J198" s="33"/>
      <c r="K198" s="34"/>
      <c r="L198" s="37">
        <f>Source!U99</f>
        <v>11.52162</v>
      </c>
    </row>
    <row r="199" spans="1:26" ht="14.25" x14ac:dyDescent="0.2">
      <c r="A199" s="49" t="str">
        <f>Source!E100</f>
        <v>4,1</v>
      </c>
      <c r="B199" s="50" t="str">
        <f>Source!F100</f>
        <v>101-3512</v>
      </c>
      <c r="C199" s="50" t="str">
        <f>Source!G100</f>
        <v>Краска акриловая ВД-АК 2180, ВГТ</v>
      </c>
      <c r="D199" s="31" t="str">
        <f>Source!H100</f>
        <v>т</v>
      </c>
      <c r="E199" s="10">
        <f>Source!I100</f>
        <v>-6.8999999999999999E-3</v>
      </c>
      <c r="F199" s="32">
        <f>Source!AL100+Source!AM100+Source!AO100</f>
        <v>4615.9399999999996</v>
      </c>
      <c r="G199" s="47" t="s">
        <v>3</v>
      </c>
      <c r="H199" s="34">
        <f>ROUND(Source!AC100*Source!I100, 2)+ROUND(Source!AD100*Source!I100, 2)+ROUND(Source!AF100*Source!I100, 2)</f>
        <v>-31.85</v>
      </c>
      <c r="I199" s="33"/>
      <c r="J199" s="33">
        <f>IF(Source!BC100&lt;&gt; 0, Source!BC100, 1)</f>
        <v>9.94</v>
      </c>
      <c r="K199" s="34">
        <f>Source!O100</f>
        <v>-316.58999999999997</v>
      </c>
      <c r="L199" s="35"/>
      <c r="S199">
        <f>ROUND((Source!FX100/100)*((ROUND(Source!AF100*Source!I100, 2)+ROUND(Source!AE100*Source!I100, 2))), 2)</f>
        <v>0</v>
      </c>
      <c r="T199">
        <f>Source!X100</f>
        <v>0</v>
      </c>
      <c r="U199">
        <f>ROUND((Source!FY100/100)*((ROUND(Source!AF100*Source!I100, 2)+ROUND(Source!AE100*Source!I100, 2))), 2)</f>
        <v>0</v>
      </c>
      <c r="V199">
        <f>Source!Y100</f>
        <v>0</v>
      </c>
      <c r="W199">
        <f>IF(Source!BI100&lt;=1,H199, 0)</f>
        <v>-31.85</v>
      </c>
      <c r="X199">
        <f>IF(Source!BI100=2,H199, 0)</f>
        <v>0</v>
      </c>
      <c r="Y199">
        <f>IF(Source!BI100=3,H199, 0)</f>
        <v>0</v>
      </c>
      <c r="Z199">
        <f>IF(Source!BI100=4,H199, 0)</f>
        <v>0</v>
      </c>
    </row>
    <row r="200" spans="1:26" ht="84" x14ac:dyDescent="0.2">
      <c r="A200" s="51" t="str">
        <f>Source!E101</f>
        <v>4,2</v>
      </c>
      <c r="B200" s="52" t="str">
        <f>Source!F101</f>
        <v>101-9851-068</v>
      </c>
      <c r="C200" s="52" t="s">
        <v>801</v>
      </c>
      <c r="D200" s="38" t="str">
        <f>Source!H101</f>
        <v>л</v>
      </c>
      <c r="E200" s="39">
        <f>Source!I101</f>
        <v>7.666659000000001</v>
      </c>
      <c r="F200" s="40">
        <f>Source!GE101+Source!AM101+Source!AO101</f>
        <v>261.67</v>
      </c>
      <c r="G200" s="41" t="s">
        <v>3</v>
      </c>
      <c r="H200" s="42">
        <f>ROUND(ROUND((Source!GE101),6)*Source!I101, 2)+ROUND(Source!AD101*Source!I101, 2)+ROUND(Source!AF101*Source!I101, 2)</f>
        <v>2006.13</v>
      </c>
      <c r="I200" s="43"/>
      <c r="J200" s="43">
        <f>IF(Source!BC101&lt;&gt; 0, Source!BC101, 1)</f>
        <v>1</v>
      </c>
      <c r="K200" s="42">
        <f>Source!O101</f>
        <v>2006.13</v>
      </c>
      <c r="L200" s="44"/>
      <c r="S200">
        <f>ROUND((Source!FX101/100)*((ROUND(Source!AF101*Source!I101, 2)+ROUND(Source!AE101*Source!I101, 2))), 2)</f>
        <v>0</v>
      </c>
      <c r="T200">
        <f>Source!X101</f>
        <v>0</v>
      </c>
      <c r="U200">
        <f>ROUND((Source!FY101/100)*((ROUND(Source!AF101*Source!I101, 2)+ROUND(Source!AE101*Source!I101, 2))), 2)</f>
        <v>0</v>
      </c>
      <c r="V200">
        <f>Source!Y101</f>
        <v>0</v>
      </c>
      <c r="W200">
        <f>IF(Source!BI101&lt;=1,H200, 0)</f>
        <v>2006.13</v>
      </c>
      <c r="X200">
        <f>IF(Source!BI101=2,H200, 0)</f>
        <v>0</v>
      </c>
      <c r="Y200">
        <f>IF(Source!BI101=3,H200, 0)</f>
        <v>0</v>
      </c>
      <c r="Z200">
        <f>IF(Source!BI101=4,H200, 0)</f>
        <v>0</v>
      </c>
    </row>
    <row r="201" spans="1:26" ht="15" x14ac:dyDescent="0.25">
      <c r="G201" s="55">
        <f>H192+H193+H195+H196+H197+SUM(H199:H200)</f>
        <v>2477.2900000000004</v>
      </c>
      <c r="H201" s="55"/>
      <c r="J201" s="55">
        <f>K192+K193+K195+K196+K197+SUM(K199:K200)</f>
        <v>10172.740000000002</v>
      </c>
      <c r="K201" s="55"/>
      <c r="L201" s="45">
        <f>Source!U99</f>
        <v>11.52162</v>
      </c>
      <c r="O201" s="26">
        <f>G201</f>
        <v>2477.2900000000004</v>
      </c>
      <c r="P201" s="26">
        <f>J201</f>
        <v>10172.740000000002</v>
      </c>
      <c r="Q201" s="26">
        <f>L201</f>
        <v>11.52162</v>
      </c>
      <c r="W201">
        <f>IF(Source!BI99&lt;=1,H192+H193+H195+H196+H197, 0)</f>
        <v>503.01000000000005</v>
      </c>
      <c r="X201">
        <f>IF(Source!BI99=2,H192+H193+H195+H196+H197, 0)</f>
        <v>0</v>
      </c>
      <c r="Y201">
        <f>IF(Source!BI99=3,H192+H193+H195+H196+H197, 0)</f>
        <v>0</v>
      </c>
      <c r="Z201">
        <f>IF(Source!BI99=4,H192+H193+H195+H196+H197, 0)</f>
        <v>0</v>
      </c>
    </row>
    <row r="202" spans="1:26" ht="28.5" x14ac:dyDescent="0.2">
      <c r="A202" s="49" t="str">
        <f>Source!E102</f>
        <v>5</v>
      </c>
      <c r="B202" s="50" t="str">
        <f>Source!F102</f>
        <v>67-4-5</v>
      </c>
      <c r="C202" s="50" t="str">
        <f>Source!G102</f>
        <v>Демонтаж светильников для люминесцентных ламп</v>
      </c>
      <c r="D202" s="31" t="str">
        <f>Source!H102</f>
        <v>100 шт.</v>
      </c>
      <c r="E202" s="10">
        <f>Source!I102</f>
        <v>0.06</v>
      </c>
      <c r="F202" s="32">
        <f>Source!AL102+Source!AM102+Source!AO102</f>
        <v>145.97999999999999</v>
      </c>
      <c r="G202" s="33"/>
      <c r="H202" s="34"/>
      <c r="I202" s="33" t="str">
        <f>Source!BO102</f>
        <v>67-4-5</v>
      </c>
      <c r="J202" s="33"/>
      <c r="K202" s="34"/>
      <c r="L202" s="35"/>
      <c r="S202">
        <f>ROUND((Source!FX102/100)*((ROUND(Source!AF102*Source!I102, 2)+ROUND(Source!AE102*Source!I102, 2))), 2)</f>
        <v>7.37</v>
      </c>
      <c r="T202">
        <f>Source!X102</f>
        <v>214.24</v>
      </c>
      <c r="U202">
        <f>ROUND((Source!FY102/100)*((ROUND(Source!AF102*Source!I102, 2)+ROUND(Source!AE102*Source!I102, 2))), 2)</f>
        <v>5.64</v>
      </c>
      <c r="V202">
        <f>Source!Y102</f>
        <v>163.83000000000001</v>
      </c>
    </row>
    <row r="203" spans="1:26" ht="14.25" x14ac:dyDescent="0.2">
      <c r="A203" s="49"/>
      <c r="B203" s="50"/>
      <c r="C203" s="50" t="s">
        <v>792</v>
      </c>
      <c r="D203" s="31"/>
      <c r="E203" s="10"/>
      <c r="F203" s="32">
        <f>Source!AO102</f>
        <v>143.47999999999999</v>
      </c>
      <c r="G203" s="33" t="str">
        <f>Source!DG102</f>
        <v/>
      </c>
      <c r="H203" s="34">
        <f>ROUND(Source!AF102*Source!I102, 2)</f>
        <v>8.61</v>
      </c>
      <c r="I203" s="33"/>
      <c r="J203" s="33">
        <f>IF(Source!BA102&lt;&gt; 0, Source!BA102, 1)</f>
        <v>29.06</v>
      </c>
      <c r="K203" s="34">
        <f>Source!S102</f>
        <v>250.17</v>
      </c>
      <c r="L203" s="35"/>
      <c r="R203">
        <f>H203</f>
        <v>8.61</v>
      </c>
    </row>
    <row r="204" spans="1:26" ht="14.25" x14ac:dyDescent="0.2">
      <c r="A204" s="49"/>
      <c r="B204" s="50"/>
      <c r="C204" s="50" t="s">
        <v>191</v>
      </c>
      <c r="D204" s="31"/>
      <c r="E204" s="10"/>
      <c r="F204" s="32">
        <f>Source!AM102</f>
        <v>2.5</v>
      </c>
      <c r="G204" s="33" t="str">
        <f>Source!DE102</f>
        <v/>
      </c>
      <c r="H204" s="34">
        <f>ROUND(Source!AD102*Source!I102, 2)</f>
        <v>0.15</v>
      </c>
      <c r="I204" s="33"/>
      <c r="J204" s="33">
        <f>IF(Source!BB102&lt;&gt; 0, Source!BB102, 1)</f>
        <v>12.93</v>
      </c>
      <c r="K204" s="34">
        <f>Source!Q102</f>
        <v>1.94</v>
      </c>
      <c r="L204" s="35"/>
    </row>
    <row r="205" spans="1:26" ht="14.25" x14ac:dyDescent="0.2">
      <c r="A205" s="49"/>
      <c r="B205" s="50"/>
      <c r="C205" s="50" t="s">
        <v>798</v>
      </c>
      <c r="D205" s="31"/>
      <c r="E205" s="10"/>
      <c r="F205" s="32">
        <f>Source!AN102</f>
        <v>1.08</v>
      </c>
      <c r="G205" s="33" t="str">
        <f>Source!DF102</f>
        <v/>
      </c>
      <c r="H205" s="46">
        <f>ROUND(Source!AE102*Source!I102, 2)</f>
        <v>0.06</v>
      </c>
      <c r="I205" s="33"/>
      <c r="J205" s="33">
        <f>IF(Source!BS102&lt;&gt; 0, Source!BS102, 1)</f>
        <v>29.06</v>
      </c>
      <c r="K205" s="46">
        <f>Source!R102</f>
        <v>1.88</v>
      </c>
      <c r="L205" s="35"/>
      <c r="R205">
        <f>H205</f>
        <v>0.06</v>
      </c>
    </row>
    <row r="206" spans="1:26" ht="14.25" x14ac:dyDescent="0.2">
      <c r="A206" s="49"/>
      <c r="B206" s="50"/>
      <c r="C206" s="50" t="s">
        <v>793</v>
      </c>
      <c r="D206" s="31" t="s">
        <v>794</v>
      </c>
      <c r="E206" s="10">
        <f>Source!BZ102</f>
        <v>85</v>
      </c>
      <c r="F206" s="53"/>
      <c r="G206" s="33"/>
      <c r="H206" s="34">
        <f>SUM(S202:S208)</f>
        <v>7.37</v>
      </c>
      <c r="I206" s="36"/>
      <c r="J206" s="30">
        <f>Source!AT102</f>
        <v>85</v>
      </c>
      <c r="K206" s="34">
        <f>SUM(T202:T208)</f>
        <v>214.24</v>
      </c>
      <c r="L206" s="35"/>
    </row>
    <row r="207" spans="1:26" ht="14.25" x14ac:dyDescent="0.2">
      <c r="A207" s="49"/>
      <c r="B207" s="50"/>
      <c r="C207" s="50" t="s">
        <v>795</v>
      </c>
      <c r="D207" s="31" t="s">
        <v>794</v>
      </c>
      <c r="E207" s="10">
        <f>Source!CA102</f>
        <v>65</v>
      </c>
      <c r="F207" s="53"/>
      <c r="G207" s="33"/>
      <c r="H207" s="34">
        <f>SUM(U202:U208)</f>
        <v>5.64</v>
      </c>
      <c r="I207" s="36"/>
      <c r="J207" s="30">
        <f>Source!AU102</f>
        <v>65</v>
      </c>
      <c r="K207" s="34">
        <f>SUM(V202:V208)</f>
        <v>163.83000000000001</v>
      </c>
      <c r="L207" s="35"/>
    </row>
    <row r="208" spans="1:26" ht="14.25" x14ac:dyDescent="0.2">
      <c r="A208" s="51"/>
      <c r="B208" s="52"/>
      <c r="C208" s="52" t="s">
        <v>796</v>
      </c>
      <c r="D208" s="38" t="s">
        <v>797</v>
      </c>
      <c r="E208" s="39">
        <f>Source!AQ102</f>
        <v>17.89</v>
      </c>
      <c r="F208" s="40"/>
      <c r="G208" s="43" t="str">
        <f>Source!DI102</f>
        <v/>
      </c>
      <c r="H208" s="42"/>
      <c r="I208" s="43"/>
      <c r="J208" s="43"/>
      <c r="K208" s="42"/>
      <c r="L208" s="48">
        <f>Source!U102</f>
        <v>1.0733999999999999</v>
      </c>
    </row>
    <row r="209" spans="1:26" ht="15" x14ac:dyDescent="0.25">
      <c r="G209" s="55">
        <f>H203+H204+H206+H207</f>
        <v>21.77</v>
      </c>
      <c r="H209" s="55"/>
      <c r="J209" s="55">
        <f>K203+K204+K206+K207</f>
        <v>630.18000000000006</v>
      </c>
      <c r="K209" s="55"/>
      <c r="L209" s="45">
        <f>Source!U102</f>
        <v>1.0733999999999999</v>
      </c>
      <c r="O209" s="26">
        <f>G209</f>
        <v>21.77</v>
      </c>
      <c r="P209" s="26">
        <f>J209</f>
        <v>630.18000000000006</v>
      </c>
      <c r="Q209" s="26">
        <f>L209</f>
        <v>1.0733999999999999</v>
      </c>
      <c r="W209">
        <f>IF(Source!BI102&lt;=1,H203+H204+H206+H207, 0)</f>
        <v>21.77</v>
      </c>
      <c r="X209">
        <f>IF(Source!BI102=2,H203+H204+H206+H207, 0)</f>
        <v>0</v>
      </c>
      <c r="Y209">
        <f>IF(Source!BI102=3,H203+H204+H206+H207, 0)</f>
        <v>0</v>
      </c>
      <c r="Z209">
        <f>IF(Source!BI102=4,H203+H204+H206+H207, 0)</f>
        <v>0</v>
      </c>
    </row>
    <row r="210" spans="1:26" ht="42.75" x14ac:dyDescent="0.2">
      <c r="A210" s="49" t="str">
        <f>Source!E103</f>
        <v>7</v>
      </c>
      <c r="B210" s="50" t="str">
        <f>Source!F103</f>
        <v>м08-03-594-3</v>
      </c>
      <c r="C210" s="50" t="str">
        <f>Source!G103</f>
        <v>Светильник отдельно устанавливаемый на штырях с количеством ламп в светильнике до 4</v>
      </c>
      <c r="D210" s="31" t="str">
        <f>Source!H103</f>
        <v>100 шт.</v>
      </c>
      <c r="E210" s="10">
        <f>Source!I103</f>
        <v>0.06</v>
      </c>
      <c r="F210" s="32">
        <f>Source!AL103+Source!AM103+Source!AO103</f>
        <v>1537.0900000000001</v>
      </c>
      <c r="G210" s="33"/>
      <c r="H210" s="34"/>
      <c r="I210" s="33" t="str">
        <f>Source!BO103</f>
        <v>м08-03-594-3</v>
      </c>
      <c r="J210" s="33"/>
      <c r="K210" s="34"/>
      <c r="L210" s="35"/>
      <c r="S210">
        <f>ROUND((Source!FX103/100)*((ROUND(Source!AF103*Source!I103, 2)+ROUND(Source!AE103*Source!I103, 2))), 2)</f>
        <v>76.67</v>
      </c>
      <c r="T210">
        <f>Source!X103</f>
        <v>2228.2600000000002</v>
      </c>
      <c r="U210">
        <f>ROUND((Source!FY103/100)*((ROUND(Source!AF103*Source!I103, 2)+ROUND(Source!AE103*Source!I103, 2))), 2)</f>
        <v>52.46</v>
      </c>
      <c r="V210">
        <f>Source!Y103</f>
        <v>1524.6</v>
      </c>
    </row>
    <row r="211" spans="1:26" ht="14.25" x14ac:dyDescent="0.2">
      <c r="A211" s="49"/>
      <c r="B211" s="50"/>
      <c r="C211" s="50" t="s">
        <v>792</v>
      </c>
      <c r="D211" s="31"/>
      <c r="E211" s="10"/>
      <c r="F211" s="32">
        <f>Source!AO103</f>
        <v>1341.18</v>
      </c>
      <c r="G211" s="33" t="str">
        <f>Source!DG103</f>
        <v/>
      </c>
      <c r="H211" s="34">
        <f>ROUND(Source!AF103*Source!I103, 2)</f>
        <v>80.47</v>
      </c>
      <c r="I211" s="33"/>
      <c r="J211" s="33">
        <f>IF(Source!BA103&lt;&gt; 0, Source!BA103, 1)</f>
        <v>29.06</v>
      </c>
      <c r="K211" s="34">
        <f>Source!S103</f>
        <v>2338.48</v>
      </c>
      <c r="L211" s="35"/>
      <c r="R211">
        <f>H211</f>
        <v>80.47</v>
      </c>
    </row>
    <row r="212" spans="1:26" ht="14.25" x14ac:dyDescent="0.2">
      <c r="A212" s="49"/>
      <c r="B212" s="50"/>
      <c r="C212" s="50" t="s">
        <v>191</v>
      </c>
      <c r="D212" s="31"/>
      <c r="E212" s="10"/>
      <c r="F212" s="32">
        <f>Source!AM103</f>
        <v>66.55</v>
      </c>
      <c r="G212" s="33" t="str">
        <f>Source!DE103</f>
        <v/>
      </c>
      <c r="H212" s="34">
        <f>ROUND(Source!AD103*Source!I103, 2)</f>
        <v>3.99</v>
      </c>
      <c r="I212" s="33"/>
      <c r="J212" s="33">
        <f>IF(Source!BB103&lt;&gt; 0, Source!BB103, 1)</f>
        <v>8.5</v>
      </c>
      <c r="K212" s="34">
        <f>Source!Q103</f>
        <v>33.94</v>
      </c>
      <c r="L212" s="35"/>
    </row>
    <row r="213" spans="1:26" ht="14.25" x14ac:dyDescent="0.2">
      <c r="A213" s="49"/>
      <c r="B213" s="50"/>
      <c r="C213" s="50" t="s">
        <v>798</v>
      </c>
      <c r="D213" s="31"/>
      <c r="E213" s="10"/>
      <c r="F213" s="32">
        <f>Source!AN103</f>
        <v>4.05</v>
      </c>
      <c r="G213" s="33" t="str">
        <f>Source!DF103</f>
        <v/>
      </c>
      <c r="H213" s="46">
        <f>ROUND(Source!AE103*Source!I103, 2)</f>
        <v>0.24</v>
      </c>
      <c r="I213" s="33"/>
      <c r="J213" s="33">
        <f>IF(Source!BS103&lt;&gt; 0, Source!BS103, 1)</f>
        <v>29.06</v>
      </c>
      <c r="K213" s="46">
        <f>Source!R103</f>
        <v>7.06</v>
      </c>
      <c r="L213" s="35"/>
      <c r="R213">
        <f>H213</f>
        <v>0.24</v>
      </c>
    </row>
    <row r="214" spans="1:26" ht="14.25" x14ac:dyDescent="0.2">
      <c r="A214" s="49"/>
      <c r="B214" s="50"/>
      <c r="C214" s="50" t="s">
        <v>799</v>
      </c>
      <c r="D214" s="31"/>
      <c r="E214" s="10"/>
      <c r="F214" s="32">
        <f>Source!AL103</f>
        <v>129.36000000000001</v>
      </c>
      <c r="G214" s="33" t="str">
        <f>Source!DD103</f>
        <v/>
      </c>
      <c r="H214" s="34">
        <f>ROUND(Source!AC103*Source!I103, 2)</f>
        <v>7.76</v>
      </c>
      <c r="I214" s="33"/>
      <c r="J214" s="33">
        <f>IF(Source!BC103&lt;&gt; 0, Source!BC103, 1)</f>
        <v>9.19</v>
      </c>
      <c r="K214" s="34">
        <f>Source!P103</f>
        <v>71.33</v>
      </c>
      <c r="L214" s="35"/>
    </row>
    <row r="215" spans="1:26" ht="14.25" x14ac:dyDescent="0.2">
      <c r="A215" s="49"/>
      <c r="B215" s="50"/>
      <c r="C215" s="50" t="s">
        <v>793</v>
      </c>
      <c r="D215" s="31" t="s">
        <v>794</v>
      </c>
      <c r="E215" s="10">
        <f>Source!BZ103</f>
        <v>95</v>
      </c>
      <c r="F215" s="53"/>
      <c r="G215" s="33"/>
      <c r="H215" s="34">
        <f>SUM(S210:S218)</f>
        <v>76.67</v>
      </c>
      <c r="I215" s="36"/>
      <c r="J215" s="30">
        <f>Source!AT103</f>
        <v>95</v>
      </c>
      <c r="K215" s="34">
        <f>SUM(T210:T218)</f>
        <v>2228.2600000000002</v>
      </c>
      <c r="L215" s="35"/>
    </row>
    <row r="216" spans="1:26" ht="14.25" x14ac:dyDescent="0.2">
      <c r="A216" s="49"/>
      <c r="B216" s="50"/>
      <c r="C216" s="50" t="s">
        <v>795</v>
      </c>
      <c r="D216" s="31" t="s">
        <v>794</v>
      </c>
      <c r="E216" s="10">
        <f>Source!CA103</f>
        <v>65</v>
      </c>
      <c r="F216" s="53"/>
      <c r="G216" s="33"/>
      <c r="H216" s="34">
        <f>SUM(U210:U218)</f>
        <v>52.46</v>
      </c>
      <c r="I216" s="36"/>
      <c r="J216" s="30">
        <f>Source!AU103</f>
        <v>65</v>
      </c>
      <c r="K216" s="34">
        <f>SUM(V210:V218)</f>
        <v>1524.6</v>
      </c>
      <c r="L216" s="35"/>
    </row>
    <row r="217" spans="1:26" ht="14.25" x14ac:dyDescent="0.2">
      <c r="A217" s="49"/>
      <c r="B217" s="50"/>
      <c r="C217" s="50" t="s">
        <v>796</v>
      </c>
      <c r="D217" s="31" t="s">
        <v>797</v>
      </c>
      <c r="E217" s="10">
        <f>Source!AQ103</f>
        <v>135.19999999999999</v>
      </c>
      <c r="F217" s="32"/>
      <c r="G217" s="33" t="str">
        <f>Source!DI103</f>
        <v/>
      </c>
      <c r="H217" s="34"/>
      <c r="I217" s="33"/>
      <c r="J217" s="33"/>
      <c r="K217" s="34"/>
      <c r="L217" s="37">
        <f>Source!U103</f>
        <v>8.1119999999999983</v>
      </c>
    </row>
    <row r="218" spans="1:26" ht="84" x14ac:dyDescent="0.2">
      <c r="A218" s="51" t="str">
        <f>Source!E104</f>
        <v>7,1</v>
      </c>
      <c r="B218" s="52" t="str">
        <f>Source!F104</f>
        <v>509-1380-78</v>
      </c>
      <c r="C218" s="52" t="s">
        <v>809</v>
      </c>
      <c r="D218" s="38" t="str">
        <f>Source!H104</f>
        <v>шт.</v>
      </c>
      <c r="E218" s="39">
        <f>Source!I104</f>
        <v>6</v>
      </c>
      <c r="F218" s="40">
        <f>Source!GE104+Source!AM104+Source!AO104</f>
        <v>1883.27</v>
      </c>
      <c r="G218" s="41" t="s">
        <v>3</v>
      </c>
      <c r="H218" s="42">
        <f>ROUND(ROUND((Source!GE104),6)*Source!I104, 2)+ROUND(Source!AD104*Source!I104, 2)+ROUND(Source!AF104*Source!I104, 2)</f>
        <v>11299.62</v>
      </c>
      <c r="I218" s="43"/>
      <c r="J218" s="43">
        <f>IF(Source!BC104&lt;&gt; 0, Source!BC104, 1)</f>
        <v>1</v>
      </c>
      <c r="K218" s="42">
        <f>Source!O104</f>
        <v>11299.62</v>
      </c>
      <c r="L218" s="44"/>
      <c r="S218">
        <f>ROUND((Source!FX104/100)*((ROUND(Source!AF104*Source!I104, 2)+ROUND(Source!AE104*Source!I104, 2))), 2)</f>
        <v>0</v>
      </c>
      <c r="T218">
        <f>Source!X104</f>
        <v>0</v>
      </c>
      <c r="U218">
        <f>ROUND((Source!FY104/100)*((ROUND(Source!AF104*Source!I104, 2)+ROUND(Source!AE104*Source!I104, 2))), 2)</f>
        <v>0</v>
      </c>
      <c r="V218">
        <f>Source!Y104</f>
        <v>0</v>
      </c>
      <c r="W218">
        <f>IF(Source!BI104&lt;=1,H218, 0)</f>
        <v>0</v>
      </c>
      <c r="X218">
        <f>IF(Source!BI104=2,H218, 0)</f>
        <v>11299.62</v>
      </c>
      <c r="Y218">
        <f>IF(Source!BI104=3,H218, 0)</f>
        <v>0</v>
      </c>
      <c r="Z218">
        <f>IF(Source!BI104=4,H218, 0)</f>
        <v>0</v>
      </c>
    </row>
    <row r="219" spans="1:26" ht="15" x14ac:dyDescent="0.25">
      <c r="G219" s="55">
        <f>H211+H212+H214+H215+H216+SUM(H218:H218)</f>
        <v>11520.970000000001</v>
      </c>
      <c r="H219" s="55"/>
      <c r="J219" s="55">
        <f>K211+K212+K214+K215+K216+SUM(K218:K218)</f>
        <v>17496.230000000003</v>
      </c>
      <c r="K219" s="55"/>
      <c r="L219" s="45">
        <f>Source!U103</f>
        <v>8.1119999999999983</v>
      </c>
      <c r="O219" s="26">
        <f>G219</f>
        <v>11520.970000000001</v>
      </c>
      <c r="P219" s="26">
        <f>J219</f>
        <v>17496.230000000003</v>
      </c>
      <c r="Q219" s="26">
        <f>L219</f>
        <v>8.1119999999999983</v>
      </c>
      <c r="W219">
        <f>IF(Source!BI103&lt;=1,H211+H212+H214+H215+H216, 0)</f>
        <v>0</v>
      </c>
      <c r="X219">
        <f>IF(Source!BI103=2,H211+H212+H214+H215+H216, 0)</f>
        <v>221.35</v>
      </c>
      <c r="Y219">
        <f>IF(Source!BI103=3,H211+H212+H214+H215+H216, 0)</f>
        <v>0</v>
      </c>
      <c r="Z219">
        <f>IF(Source!BI103=4,H211+H212+H214+H215+H216, 0)</f>
        <v>0</v>
      </c>
    </row>
    <row r="220" spans="1:26" ht="28.5" x14ac:dyDescent="0.2">
      <c r="A220" s="49" t="str">
        <f>Source!E105</f>
        <v>8</v>
      </c>
      <c r="B220" s="50" t="str">
        <f>Source!F105</f>
        <v>м08-02-390-1</v>
      </c>
      <c r="C220" s="50" t="str">
        <f>Source!G105</f>
        <v>Короба пластмассовые шириной до 40 мм</v>
      </c>
      <c r="D220" s="31" t="str">
        <f>Source!H105</f>
        <v>100 м</v>
      </c>
      <c r="E220" s="10">
        <f>Source!I105</f>
        <v>0.35</v>
      </c>
      <c r="F220" s="32">
        <f>Source!AL105+Source!AM105+Source!AO105</f>
        <v>237.45</v>
      </c>
      <c r="G220" s="33"/>
      <c r="H220" s="34"/>
      <c r="I220" s="33" t="str">
        <f>Source!BO105</f>
        <v>м08-02-390-1</v>
      </c>
      <c r="J220" s="33"/>
      <c r="K220" s="34"/>
      <c r="L220" s="35"/>
      <c r="S220">
        <f>ROUND((Source!FX105/100)*((ROUND(Source!AF105*Source!I105, 2)+ROUND(Source!AE105*Source!I105, 2))), 2)</f>
        <v>51.56</v>
      </c>
      <c r="T220">
        <f>Source!X105</f>
        <v>1498.25</v>
      </c>
      <c r="U220">
        <f>ROUND((Source!FY105/100)*((ROUND(Source!AF105*Source!I105, 2)+ROUND(Source!AE105*Source!I105, 2))), 2)</f>
        <v>35.28</v>
      </c>
      <c r="V220">
        <f>Source!Y105</f>
        <v>1025.1199999999999</v>
      </c>
    </row>
    <row r="221" spans="1:26" ht="14.25" x14ac:dyDescent="0.2">
      <c r="A221" s="49"/>
      <c r="B221" s="50"/>
      <c r="C221" s="50" t="s">
        <v>792</v>
      </c>
      <c r="D221" s="31"/>
      <c r="E221" s="10"/>
      <c r="F221" s="32">
        <f>Source!AO105</f>
        <v>154.91999999999999</v>
      </c>
      <c r="G221" s="33" t="str">
        <f>Source!DG105</f>
        <v/>
      </c>
      <c r="H221" s="34">
        <f>ROUND(Source!AF105*Source!I105, 2)</f>
        <v>54.22</v>
      </c>
      <c r="I221" s="33"/>
      <c r="J221" s="33">
        <f>IF(Source!BA105&lt;&gt; 0, Source!BA105, 1)</f>
        <v>29.06</v>
      </c>
      <c r="K221" s="34">
        <f>Source!S105</f>
        <v>1575.69</v>
      </c>
      <c r="L221" s="35"/>
      <c r="R221">
        <f>H221</f>
        <v>54.22</v>
      </c>
    </row>
    <row r="222" spans="1:26" ht="14.25" x14ac:dyDescent="0.2">
      <c r="A222" s="49"/>
      <c r="B222" s="50"/>
      <c r="C222" s="50" t="s">
        <v>191</v>
      </c>
      <c r="D222" s="31"/>
      <c r="E222" s="10"/>
      <c r="F222" s="32">
        <f>Source!AM105</f>
        <v>31.2</v>
      </c>
      <c r="G222" s="33" t="str">
        <f>Source!DE105</f>
        <v/>
      </c>
      <c r="H222" s="34">
        <f>ROUND(Source!AD105*Source!I105, 2)</f>
        <v>10.92</v>
      </c>
      <c r="I222" s="33"/>
      <c r="J222" s="33">
        <f>IF(Source!BB105&lt;&gt; 0, Source!BB105, 1)</f>
        <v>8.7899999999999991</v>
      </c>
      <c r="K222" s="34">
        <f>Source!Q105</f>
        <v>95.99</v>
      </c>
      <c r="L222" s="35"/>
    </row>
    <row r="223" spans="1:26" ht="14.25" x14ac:dyDescent="0.2">
      <c r="A223" s="49"/>
      <c r="B223" s="50"/>
      <c r="C223" s="50" t="s">
        <v>798</v>
      </c>
      <c r="D223" s="31"/>
      <c r="E223" s="10"/>
      <c r="F223" s="32">
        <f>Source!AN105</f>
        <v>0.14000000000000001</v>
      </c>
      <c r="G223" s="33" t="str">
        <f>Source!DF105</f>
        <v/>
      </c>
      <c r="H223" s="46">
        <f>ROUND(Source!AE105*Source!I105, 2)</f>
        <v>0.05</v>
      </c>
      <c r="I223" s="33"/>
      <c r="J223" s="33">
        <f>IF(Source!BS105&lt;&gt; 0, Source!BS105, 1)</f>
        <v>29.06</v>
      </c>
      <c r="K223" s="46">
        <f>Source!R105</f>
        <v>1.42</v>
      </c>
      <c r="L223" s="35"/>
      <c r="R223">
        <f>H223</f>
        <v>0.05</v>
      </c>
    </row>
    <row r="224" spans="1:26" ht="14.25" x14ac:dyDescent="0.2">
      <c r="A224" s="49"/>
      <c r="B224" s="50"/>
      <c r="C224" s="50" t="s">
        <v>799</v>
      </c>
      <c r="D224" s="31"/>
      <c r="E224" s="10"/>
      <c r="F224" s="32">
        <f>Source!AL105</f>
        <v>51.33</v>
      </c>
      <c r="G224" s="33" t="str">
        <f>Source!DD105</f>
        <v/>
      </c>
      <c r="H224" s="34">
        <f>ROUND(Source!AC105*Source!I105, 2)</f>
        <v>17.97</v>
      </c>
      <c r="I224" s="33"/>
      <c r="J224" s="33">
        <f>IF(Source!BC105&lt;&gt; 0, Source!BC105, 1)</f>
        <v>4.29</v>
      </c>
      <c r="K224" s="34">
        <f>Source!P105</f>
        <v>77.069999999999993</v>
      </c>
      <c r="L224" s="35"/>
    </row>
    <row r="225" spans="1:26" ht="14.25" x14ac:dyDescent="0.2">
      <c r="A225" s="49"/>
      <c r="B225" s="50"/>
      <c r="C225" s="50" t="s">
        <v>793</v>
      </c>
      <c r="D225" s="31" t="s">
        <v>794</v>
      </c>
      <c r="E225" s="10">
        <f>Source!BZ105</f>
        <v>95</v>
      </c>
      <c r="F225" s="53"/>
      <c r="G225" s="33"/>
      <c r="H225" s="34">
        <f>SUM(S220:S228)</f>
        <v>51.56</v>
      </c>
      <c r="I225" s="36"/>
      <c r="J225" s="30">
        <f>Source!AT105</f>
        <v>95</v>
      </c>
      <c r="K225" s="34">
        <f>SUM(T220:T228)</f>
        <v>1498.25</v>
      </c>
      <c r="L225" s="35"/>
    </row>
    <row r="226" spans="1:26" ht="14.25" x14ac:dyDescent="0.2">
      <c r="A226" s="49"/>
      <c r="B226" s="50"/>
      <c r="C226" s="50" t="s">
        <v>795</v>
      </c>
      <c r="D226" s="31" t="s">
        <v>794</v>
      </c>
      <c r="E226" s="10">
        <f>Source!CA105</f>
        <v>65</v>
      </c>
      <c r="F226" s="53"/>
      <c r="G226" s="33"/>
      <c r="H226" s="34">
        <f>SUM(U220:U228)</f>
        <v>35.28</v>
      </c>
      <c r="I226" s="36"/>
      <c r="J226" s="30">
        <f>Source!AU105</f>
        <v>65</v>
      </c>
      <c r="K226" s="34">
        <f>SUM(V220:V228)</f>
        <v>1025.1199999999999</v>
      </c>
      <c r="L226" s="35"/>
    </row>
    <row r="227" spans="1:26" ht="14.25" x14ac:dyDescent="0.2">
      <c r="A227" s="49"/>
      <c r="B227" s="50"/>
      <c r="C227" s="50" t="s">
        <v>796</v>
      </c>
      <c r="D227" s="31" t="s">
        <v>797</v>
      </c>
      <c r="E227" s="10">
        <f>Source!AQ105</f>
        <v>16.29</v>
      </c>
      <c r="F227" s="32"/>
      <c r="G227" s="33" t="str">
        <f>Source!DI105</f>
        <v/>
      </c>
      <c r="H227" s="34"/>
      <c r="I227" s="33"/>
      <c r="J227" s="33"/>
      <c r="K227" s="34"/>
      <c r="L227" s="37">
        <f>Source!U105</f>
        <v>5.7014999999999993</v>
      </c>
    </row>
    <row r="228" spans="1:26" ht="28.5" x14ac:dyDescent="0.2">
      <c r="A228" s="51" t="str">
        <f>Source!E106</f>
        <v>8,1</v>
      </c>
      <c r="B228" s="52" t="str">
        <f>Source!F106</f>
        <v>509-1831</v>
      </c>
      <c r="C228" s="52" t="str">
        <f>Source!G106</f>
        <v>Кабель-канал (короб) "Электропласт" 25x16 мм</v>
      </c>
      <c r="D228" s="38" t="str">
        <f>Source!H106</f>
        <v>100 м</v>
      </c>
      <c r="E228" s="39">
        <f>Source!I106</f>
        <v>0.35</v>
      </c>
      <c r="F228" s="40">
        <f>Source!AL106+Source!AM106+Source!AO106</f>
        <v>173</v>
      </c>
      <c r="G228" s="41" t="s">
        <v>3</v>
      </c>
      <c r="H228" s="42">
        <f>ROUND(Source!AC106*Source!I106, 2)+ROUND(Source!AD106*Source!I106, 2)+ROUND(Source!AF106*Source!I106, 2)</f>
        <v>60.55</v>
      </c>
      <c r="I228" s="43"/>
      <c r="J228" s="43">
        <f>IF(Source!BC106&lt;&gt; 0, Source!BC106, 1)</f>
        <v>4.93</v>
      </c>
      <c r="K228" s="42">
        <f>Source!O106</f>
        <v>298.51</v>
      </c>
      <c r="L228" s="44"/>
      <c r="S228">
        <f>ROUND((Source!FX106/100)*((ROUND(Source!AF106*Source!I106, 2)+ROUND(Source!AE106*Source!I106, 2))), 2)</f>
        <v>0</v>
      </c>
      <c r="T228">
        <f>Source!X106</f>
        <v>0</v>
      </c>
      <c r="U228">
        <f>ROUND((Source!FY106/100)*((ROUND(Source!AF106*Source!I106, 2)+ROUND(Source!AE106*Source!I106, 2))), 2)</f>
        <v>0</v>
      </c>
      <c r="V228">
        <f>Source!Y106</f>
        <v>0</v>
      </c>
      <c r="W228">
        <f>IF(Source!BI106&lt;=1,H228, 0)</f>
        <v>0</v>
      </c>
      <c r="X228">
        <f>IF(Source!BI106=2,H228, 0)</f>
        <v>60.55</v>
      </c>
      <c r="Y228">
        <f>IF(Source!BI106=3,H228, 0)</f>
        <v>0</v>
      </c>
      <c r="Z228">
        <f>IF(Source!BI106=4,H228, 0)</f>
        <v>0</v>
      </c>
    </row>
    <row r="229" spans="1:26" ht="15" x14ac:dyDescent="0.25">
      <c r="G229" s="55">
        <f>H221+H222+H224+H225+H226+SUM(H228:H228)</f>
        <v>230.5</v>
      </c>
      <c r="H229" s="55"/>
      <c r="J229" s="55">
        <f>K221+K222+K224+K225+K226+SUM(K228:K228)</f>
        <v>4570.63</v>
      </c>
      <c r="K229" s="55"/>
      <c r="L229" s="45">
        <f>Source!U105</f>
        <v>5.7014999999999993</v>
      </c>
      <c r="O229" s="26">
        <f>G229</f>
        <v>230.5</v>
      </c>
      <c r="P229" s="26">
        <f>J229</f>
        <v>4570.63</v>
      </c>
      <c r="Q229" s="26">
        <f>L229</f>
        <v>5.7014999999999993</v>
      </c>
      <c r="W229">
        <f>IF(Source!BI105&lt;=1,H221+H222+H224+H225+H226, 0)</f>
        <v>0</v>
      </c>
      <c r="X229">
        <f>IF(Source!BI105=2,H221+H222+H224+H225+H226, 0)</f>
        <v>169.95000000000002</v>
      </c>
      <c r="Y229">
        <f>IF(Source!BI105=3,H221+H222+H224+H225+H226, 0)</f>
        <v>0</v>
      </c>
      <c r="Z229">
        <f>IF(Source!BI105=4,H221+H222+H224+H225+H226, 0)</f>
        <v>0</v>
      </c>
    </row>
    <row r="230" spans="1:26" ht="28.5" x14ac:dyDescent="0.2">
      <c r="A230" s="49" t="str">
        <f>Source!E107</f>
        <v>9</v>
      </c>
      <c r="B230" s="50" t="str">
        <f>Source!F107</f>
        <v>м08-02-399-1</v>
      </c>
      <c r="C230" s="50" t="str">
        <f>Source!G107</f>
        <v>Провод в коробах, сечением до 6 мм2</v>
      </c>
      <c r="D230" s="31" t="str">
        <f>Source!H107</f>
        <v>100 м</v>
      </c>
      <c r="E230" s="10">
        <f>Source!I107</f>
        <v>0.35</v>
      </c>
      <c r="F230" s="32">
        <f>Source!AL107+Source!AM107+Source!AO107</f>
        <v>41.59</v>
      </c>
      <c r="G230" s="33"/>
      <c r="H230" s="34"/>
      <c r="I230" s="33" t="str">
        <f>Source!BO107</f>
        <v>м08-02-399-1</v>
      </c>
      <c r="J230" s="33"/>
      <c r="K230" s="34"/>
      <c r="L230" s="35"/>
      <c r="S230">
        <f>ROUND((Source!FX107/100)*((ROUND(Source!AF107*Source!I107, 2)+ROUND(Source!AE107*Source!I107, 2))), 2)</f>
        <v>8.86</v>
      </c>
      <c r="T230">
        <f>Source!X107</f>
        <v>257.5</v>
      </c>
      <c r="U230">
        <f>ROUND((Source!FY107/100)*((ROUND(Source!AF107*Source!I107, 2)+ROUND(Source!AE107*Source!I107, 2))), 2)</f>
        <v>6.06</v>
      </c>
      <c r="V230">
        <f>Source!Y107</f>
        <v>176.18</v>
      </c>
    </row>
    <row r="231" spans="1:26" ht="14.25" x14ac:dyDescent="0.2">
      <c r="A231" s="49"/>
      <c r="B231" s="50"/>
      <c r="C231" s="50" t="s">
        <v>792</v>
      </c>
      <c r="D231" s="31"/>
      <c r="E231" s="10"/>
      <c r="F231" s="32">
        <f>Source!AO107</f>
        <v>26.51</v>
      </c>
      <c r="G231" s="33" t="str">
        <f>Source!DG107</f>
        <v/>
      </c>
      <c r="H231" s="34">
        <f>ROUND(Source!AF107*Source!I107, 2)</f>
        <v>9.2799999999999994</v>
      </c>
      <c r="I231" s="33"/>
      <c r="J231" s="33">
        <f>IF(Source!BA107&lt;&gt; 0, Source!BA107, 1)</f>
        <v>29.06</v>
      </c>
      <c r="K231" s="34">
        <f>Source!S107</f>
        <v>269.63</v>
      </c>
      <c r="L231" s="35"/>
      <c r="R231">
        <f>H231</f>
        <v>9.2799999999999994</v>
      </c>
    </row>
    <row r="232" spans="1:26" ht="14.25" x14ac:dyDescent="0.2">
      <c r="A232" s="49"/>
      <c r="B232" s="50"/>
      <c r="C232" s="50" t="s">
        <v>191</v>
      </c>
      <c r="D232" s="31"/>
      <c r="E232" s="10"/>
      <c r="F232" s="32">
        <f>Source!AM107</f>
        <v>2.2200000000000002</v>
      </c>
      <c r="G232" s="33" t="str">
        <f>Source!DE107</f>
        <v/>
      </c>
      <c r="H232" s="34">
        <f>ROUND(Source!AD107*Source!I107, 2)</f>
        <v>0.78</v>
      </c>
      <c r="I232" s="33"/>
      <c r="J232" s="33">
        <f>IF(Source!BB107&lt;&gt; 0, Source!BB107, 1)</f>
        <v>8.5</v>
      </c>
      <c r="K232" s="34">
        <f>Source!Q107</f>
        <v>6.6</v>
      </c>
      <c r="L232" s="35"/>
    </row>
    <row r="233" spans="1:26" ht="14.25" x14ac:dyDescent="0.2">
      <c r="A233" s="49"/>
      <c r="B233" s="50"/>
      <c r="C233" s="50" t="s">
        <v>798</v>
      </c>
      <c r="D233" s="31"/>
      <c r="E233" s="10"/>
      <c r="F233" s="32">
        <f>Source!AN107</f>
        <v>0.14000000000000001</v>
      </c>
      <c r="G233" s="33" t="str">
        <f>Source!DF107</f>
        <v/>
      </c>
      <c r="H233" s="46">
        <f>ROUND(Source!AE107*Source!I107, 2)</f>
        <v>0.05</v>
      </c>
      <c r="I233" s="33"/>
      <c r="J233" s="33">
        <f>IF(Source!BS107&lt;&gt; 0, Source!BS107, 1)</f>
        <v>29.06</v>
      </c>
      <c r="K233" s="46">
        <f>Source!R107</f>
        <v>1.42</v>
      </c>
      <c r="L233" s="35"/>
      <c r="R233">
        <f>H233</f>
        <v>0.05</v>
      </c>
    </row>
    <row r="234" spans="1:26" ht="14.25" x14ac:dyDescent="0.2">
      <c r="A234" s="49"/>
      <c r="B234" s="50"/>
      <c r="C234" s="50" t="s">
        <v>799</v>
      </c>
      <c r="D234" s="31"/>
      <c r="E234" s="10"/>
      <c r="F234" s="32">
        <f>Source!AL107</f>
        <v>12.86</v>
      </c>
      <c r="G234" s="33" t="str">
        <f>Source!DD107</f>
        <v/>
      </c>
      <c r="H234" s="34">
        <f>ROUND(Source!AC107*Source!I107, 2)</f>
        <v>4.5</v>
      </c>
      <c r="I234" s="33"/>
      <c r="J234" s="33">
        <f>IF(Source!BC107&lt;&gt; 0, Source!BC107, 1)</f>
        <v>4.78</v>
      </c>
      <c r="K234" s="34">
        <f>Source!P107</f>
        <v>21.51</v>
      </c>
      <c r="L234" s="35"/>
    </row>
    <row r="235" spans="1:26" ht="14.25" x14ac:dyDescent="0.2">
      <c r="A235" s="49"/>
      <c r="B235" s="50"/>
      <c r="C235" s="50" t="s">
        <v>793</v>
      </c>
      <c r="D235" s="31" t="s">
        <v>794</v>
      </c>
      <c r="E235" s="10">
        <f>Source!BZ107</f>
        <v>95</v>
      </c>
      <c r="F235" s="53"/>
      <c r="G235" s="33"/>
      <c r="H235" s="34">
        <f>SUM(S230:S239)</f>
        <v>8.86</v>
      </c>
      <c r="I235" s="36"/>
      <c r="J235" s="30">
        <f>Source!AT107</f>
        <v>95</v>
      </c>
      <c r="K235" s="34">
        <f>SUM(T230:T239)</f>
        <v>257.5</v>
      </c>
      <c r="L235" s="35"/>
    </row>
    <row r="236" spans="1:26" ht="14.25" x14ac:dyDescent="0.2">
      <c r="A236" s="49"/>
      <c r="B236" s="50"/>
      <c r="C236" s="50" t="s">
        <v>795</v>
      </c>
      <c r="D236" s="31" t="s">
        <v>794</v>
      </c>
      <c r="E236" s="10">
        <f>Source!CA107</f>
        <v>65</v>
      </c>
      <c r="F236" s="53"/>
      <c r="G236" s="33"/>
      <c r="H236" s="34">
        <f>SUM(U230:U239)</f>
        <v>6.06</v>
      </c>
      <c r="I236" s="36"/>
      <c r="J236" s="30">
        <f>Source!AU107</f>
        <v>65</v>
      </c>
      <c r="K236" s="34">
        <f>SUM(V230:V239)</f>
        <v>176.18</v>
      </c>
      <c r="L236" s="35"/>
    </row>
    <row r="237" spans="1:26" ht="14.25" x14ac:dyDescent="0.2">
      <c r="A237" s="49"/>
      <c r="B237" s="50"/>
      <c r="C237" s="50" t="s">
        <v>796</v>
      </c>
      <c r="D237" s="31" t="s">
        <v>797</v>
      </c>
      <c r="E237" s="10">
        <f>Source!AQ107</f>
        <v>2.82</v>
      </c>
      <c r="F237" s="32"/>
      <c r="G237" s="33" t="str">
        <f>Source!DI107</f>
        <v/>
      </c>
      <c r="H237" s="34"/>
      <c r="I237" s="33"/>
      <c r="J237" s="33"/>
      <c r="K237" s="34"/>
      <c r="L237" s="37">
        <f>Source!U107</f>
        <v>0.98699999999999988</v>
      </c>
    </row>
    <row r="238" spans="1:26" ht="85.5" x14ac:dyDescent="0.2">
      <c r="A238" s="49" t="str">
        <f>Source!E108</f>
        <v>9,1</v>
      </c>
      <c r="B238" s="50" t="str">
        <f>Source!F108</f>
        <v>501-8442</v>
      </c>
      <c r="C238" s="50" t="str">
        <f>Source!G108</f>
        <v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1,5 мм2</v>
      </c>
      <c r="D238" s="31" t="str">
        <f>Source!H108</f>
        <v>1000 м</v>
      </c>
      <c r="E238" s="10">
        <f>Source!I108</f>
        <v>1.4999999999999999E-2</v>
      </c>
      <c r="F238" s="32">
        <f>Source!AL108+Source!AM108+Source!AO108</f>
        <v>3090.95</v>
      </c>
      <c r="G238" s="47" t="s">
        <v>3</v>
      </c>
      <c r="H238" s="34">
        <f>ROUND(Source!AC108*Source!I108, 2)+ROUND(Source!AD108*Source!I108, 2)+ROUND(Source!AF108*Source!I108, 2)</f>
        <v>46.36</v>
      </c>
      <c r="I238" s="33"/>
      <c r="J238" s="33">
        <f>IF(Source!BC108&lt;&gt; 0, Source!BC108, 1)</f>
        <v>9.0299999999999994</v>
      </c>
      <c r="K238" s="34">
        <f>Source!O108</f>
        <v>418.67</v>
      </c>
      <c r="L238" s="35"/>
      <c r="S238">
        <f>ROUND((Source!FX108/100)*((ROUND(Source!AF108*Source!I108, 2)+ROUND(Source!AE108*Source!I108, 2))), 2)</f>
        <v>0</v>
      </c>
      <c r="T238">
        <f>Source!X108</f>
        <v>0</v>
      </c>
      <c r="U238">
        <f>ROUND((Source!FY108/100)*((ROUND(Source!AF108*Source!I108, 2)+ROUND(Source!AE108*Source!I108, 2))), 2)</f>
        <v>0</v>
      </c>
      <c r="V238">
        <f>Source!Y108</f>
        <v>0</v>
      </c>
      <c r="W238">
        <f>IF(Source!BI108&lt;=1,H238, 0)</f>
        <v>0</v>
      </c>
      <c r="X238">
        <f>IF(Source!BI108=2,H238, 0)</f>
        <v>46.36</v>
      </c>
      <c r="Y238">
        <f>IF(Source!BI108=3,H238, 0)</f>
        <v>0</v>
      </c>
      <c r="Z238">
        <f>IF(Source!BI108=4,H238, 0)</f>
        <v>0</v>
      </c>
    </row>
    <row r="239" spans="1:26" ht="85.5" x14ac:dyDescent="0.2">
      <c r="A239" s="51" t="str">
        <f>Source!E109</f>
        <v>9,2</v>
      </c>
      <c r="B239" s="52" t="str">
        <f>Source!F109</f>
        <v>501-8443</v>
      </c>
      <c r="C239" s="52" t="str">
        <f>Source!G109</f>
        <v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2,5 мм2</v>
      </c>
      <c r="D239" s="38" t="str">
        <f>Source!H109</f>
        <v>1000 м</v>
      </c>
      <c r="E239" s="39">
        <f>Source!I109</f>
        <v>0.02</v>
      </c>
      <c r="F239" s="40">
        <f>Source!AL109+Source!AM109+Source!AO109</f>
        <v>4900.01</v>
      </c>
      <c r="G239" s="41" t="s">
        <v>3</v>
      </c>
      <c r="H239" s="42">
        <f>ROUND(Source!AC109*Source!I109, 2)+ROUND(Source!AD109*Source!I109, 2)+ROUND(Source!AF109*Source!I109, 2)</f>
        <v>98</v>
      </c>
      <c r="I239" s="43"/>
      <c r="J239" s="43">
        <f>IF(Source!BC109&lt;&gt; 0, Source!BC109, 1)</f>
        <v>8.91</v>
      </c>
      <c r="K239" s="42">
        <f>Source!O109</f>
        <v>873.18</v>
      </c>
      <c r="L239" s="44"/>
      <c r="S239">
        <f>ROUND((Source!FX109/100)*((ROUND(Source!AF109*Source!I109, 2)+ROUND(Source!AE109*Source!I109, 2))), 2)</f>
        <v>0</v>
      </c>
      <c r="T239">
        <f>Source!X109</f>
        <v>0</v>
      </c>
      <c r="U239">
        <f>ROUND((Source!FY109/100)*((ROUND(Source!AF109*Source!I109, 2)+ROUND(Source!AE109*Source!I109, 2))), 2)</f>
        <v>0</v>
      </c>
      <c r="V239">
        <f>Source!Y109</f>
        <v>0</v>
      </c>
      <c r="W239">
        <f>IF(Source!BI109&lt;=1,H239, 0)</f>
        <v>0</v>
      </c>
      <c r="X239">
        <f>IF(Source!BI109=2,H239, 0)</f>
        <v>98</v>
      </c>
      <c r="Y239">
        <f>IF(Source!BI109=3,H239, 0)</f>
        <v>0</v>
      </c>
      <c r="Z239">
        <f>IF(Source!BI109=4,H239, 0)</f>
        <v>0</v>
      </c>
    </row>
    <row r="240" spans="1:26" ht="15" x14ac:dyDescent="0.25">
      <c r="G240" s="55">
        <f>H231+H232+H234+H235+H236+SUM(H238:H239)</f>
        <v>173.84</v>
      </c>
      <c r="H240" s="55"/>
      <c r="J240" s="55">
        <f>K231+K232+K234+K235+K236+SUM(K238:K239)</f>
        <v>2023.27</v>
      </c>
      <c r="K240" s="55"/>
      <c r="L240" s="45">
        <f>Source!U107</f>
        <v>0.98699999999999988</v>
      </c>
      <c r="O240" s="26">
        <f>G240</f>
        <v>173.84</v>
      </c>
      <c r="P240" s="26">
        <f>J240</f>
        <v>2023.27</v>
      </c>
      <c r="Q240" s="26">
        <f>L240</f>
        <v>0.98699999999999988</v>
      </c>
      <c r="W240">
        <f>IF(Source!BI107&lt;=1,H231+H232+H234+H235+H236, 0)</f>
        <v>0</v>
      </c>
      <c r="X240">
        <f>IF(Source!BI107=2,H231+H232+H234+H235+H236, 0)</f>
        <v>29.479999999999997</v>
      </c>
      <c r="Y240">
        <f>IF(Source!BI107=3,H231+H232+H234+H235+H236, 0)</f>
        <v>0</v>
      </c>
      <c r="Z240">
        <f>IF(Source!BI107=4,H231+H232+H234+H235+H236, 0)</f>
        <v>0</v>
      </c>
    </row>
    <row r="241" spans="1:26" ht="28.5" x14ac:dyDescent="0.2">
      <c r="A241" s="49" t="str">
        <f>Source!E110</f>
        <v>10</v>
      </c>
      <c r="B241" s="50" t="str">
        <f>Source!F110</f>
        <v>м08-03-591-8</v>
      </c>
      <c r="C241" s="50" t="str">
        <f>Source!G110</f>
        <v>Розетка штепсельная неутопленного типа при открытой проводке</v>
      </c>
      <c r="D241" s="31" t="str">
        <f>Source!H110</f>
        <v>100 шт.</v>
      </c>
      <c r="E241" s="10">
        <f>Source!I110</f>
        <v>0.03</v>
      </c>
      <c r="F241" s="32">
        <f>Source!AL110+Source!AM110+Source!AO110</f>
        <v>463.29999999999995</v>
      </c>
      <c r="G241" s="33"/>
      <c r="H241" s="34"/>
      <c r="I241" s="33" t="str">
        <f>Source!BO110</f>
        <v>м08-03-591-8</v>
      </c>
      <c r="J241" s="33"/>
      <c r="K241" s="34"/>
      <c r="L241" s="35"/>
      <c r="S241">
        <f>ROUND((Source!FX110/100)*((ROUND(Source!AF110*Source!I110, 2)+ROUND(Source!AE110*Source!I110, 2))), 2)</f>
        <v>9.7899999999999991</v>
      </c>
      <c r="T241">
        <f>Source!X110</f>
        <v>284.29000000000002</v>
      </c>
      <c r="U241">
        <f>ROUND((Source!FY110/100)*((ROUND(Source!AF110*Source!I110, 2)+ROUND(Source!AE110*Source!I110, 2))), 2)</f>
        <v>6.7</v>
      </c>
      <c r="V241">
        <f>Source!Y110</f>
        <v>194.51</v>
      </c>
    </row>
    <row r="242" spans="1:26" ht="14.25" x14ac:dyDescent="0.2">
      <c r="A242" s="49"/>
      <c r="B242" s="50"/>
      <c r="C242" s="50" t="s">
        <v>792</v>
      </c>
      <c r="D242" s="31"/>
      <c r="E242" s="10"/>
      <c r="F242" s="32">
        <f>Source!AO110</f>
        <v>342.84</v>
      </c>
      <c r="G242" s="33" t="str">
        <f>Source!DG110</f>
        <v/>
      </c>
      <c r="H242" s="34">
        <f>ROUND(Source!AF110*Source!I110, 2)</f>
        <v>10.29</v>
      </c>
      <c r="I242" s="33"/>
      <c r="J242" s="33">
        <f>IF(Source!BA110&lt;&gt; 0, Source!BA110, 1)</f>
        <v>29.06</v>
      </c>
      <c r="K242" s="34">
        <f>Source!S110</f>
        <v>298.89</v>
      </c>
      <c r="L242" s="35"/>
      <c r="R242">
        <f>H242</f>
        <v>10.29</v>
      </c>
    </row>
    <row r="243" spans="1:26" ht="14.25" x14ac:dyDescent="0.2">
      <c r="A243" s="49"/>
      <c r="B243" s="50"/>
      <c r="C243" s="50" t="s">
        <v>191</v>
      </c>
      <c r="D243" s="31"/>
      <c r="E243" s="10"/>
      <c r="F243" s="32">
        <f>Source!AM110</f>
        <v>13.78</v>
      </c>
      <c r="G243" s="33" t="str">
        <f>Source!DE110</f>
        <v/>
      </c>
      <c r="H243" s="34">
        <f>ROUND(Source!AD110*Source!I110, 2)</f>
        <v>0.41</v>
      </c>
      <c r="I243" s="33"/>
      <c r="J243" s="33">
        <f>IF(Source!BB110&lt;&gt; 0, Source!BB110, 1)</f>
        <v>5.64</v>
      </c>
      <c r="K243" s="34">
        <f>Source!Q110</f>
        <v>2.33</v>
      </c>
      <c r="L243" s="35"/>
    </row>
    <row r="244" spans="1:26" ht="14.25" x14ac:dyDescent="0.2">
      <c r="A244" s="49"/>
      <c r="B244" s="50"/>
      <c r="C244" s="50" t="s">
        <v>798</v>
      </c>
      <c r="D244" s="31"/>
      <c r="E244" s="10"/>
      <c r="F244" s="32">
        <f>Source!AN110</f>
        <v>0.41</v>
      </c>
      <c r="G244" s="33" t="str">
        <f>Source!DF110</f>
        <v/>
      </c>
      <c r="H244" s="46">
        <f>ROUND(Source!AE110*Source!I110, 2)</f>
        <v>0.01</v>
      </c>
      <c r="I244" s="33"/>
      <c r="J244" s="33">
        <f>IF(Source!BS110&lt;&gt; 0, Source!BS110, 1)</f>
        <v>29.06</v>
      </c>
      <c r="K244" s="46">
        <f>Source!R110</f>
        <v>0.36</v>
      </c>
      <c r="L244" s="35"/>
      <c r="R244">
        <f>H244</f>
        <v>0.01</v>
      </c>
    </row>
    <row r="245" spans="1:26" ht="14.25" x14ac:dyDescent="0.2">
      <c r="A245" s="49"/>
      <c r="B245" s="50"/>
      <c r="C245" s="50" t="s">
        <v>799</v>
      </c>
      <c r="D245" s="31"/>
      <c r="E245" s="10"/>
      <c r="F245" s="32">
        <f>Source!AL110</f>
        <v>106.68</v>
      </c>
      <c r="G245" s="33" t="str">
        <f>Source!DD110</f>
        <v/>
      </c>
      <c r="H245" s="34">
        <f>ROUND(Source!AC110*Source!I110, 2)</f>
        <v>3.2</v>
      </c>
      <c r="I245" s="33"/>
      <c r="J245" s="33">
        <f>IF(Source!BC110&lt;&gt; 0, Source!BC110, 1)</f>
        <v>2.91</v>
      </c>
      <c r="K245" s="34">
        <f>Source!P110</f>
        <v>9.31</v>
      </c>
      <c r="L245" s="35"/>
    </row>
    <row r="246" spans="1:26" ht="14.25" x14ac:dyDescent="0.2">
      <c r="A246" s="49"/>
      <c r="B246" s="50"/>
      <c r="C246" s="50" t="s">
        <v>793</v>
      </c>
      <c r="D246" s="31" t="s">
        <v>794</v>
      </c>
      <c r="E246" s="10">
        <f>Source!BZ110</f>
        <v>95</v>
      </c>
      <c r="F246" s="53"/>
      <c r="G246" s="33"/>
      <c r="H246" s="34">
        <f>SUM(S241:S249)</f>
        <v>9.7899999999999991</v>
      </c>
      <c r="I246" s="36"/>
      <c r="J246" s="30">
        <f>Source!AT110</f>
        <v>95</v>
      </c>
      <c r="K246" s="34">
        <f>SUM(T241:T249)</f>
        <v>284.29000000000002</v>
      </c>
      <c r="L246" s="35"/>
    </row>
    <row r="247" spans="1:26" ht="14.25" x14ac:dyDescent="0.2">
      <c r="A247" s="49"/>
      <c r="B247" s="50"/>
      <c r="C247" s="50" t="s">
        <v>795</v>
      </c>
      <c r="D247" s="31" t="s">
        <v>794</v>
      </c>
      <c r="E247" s="10">
        <f>Source!CA110</f>
        <v>65</v>
      </c>
      <c r="F247" s="53"/>
      <c r="G247" s="33"/>
      <c r="H247" s="34">
        <f>SUM(U241:U249)</f>
        <v>6.7</v>
      </c>
      <c r="I247" s="36"/>
      <c r="J247" s="30">
        <f>Source!AU110</f>
        <v>65</v>
      </c>
      <c r="K247" s="34">
        <f>SUM(V241:V249)</f>
        <v>194.51</v>
      </c>
      <c r="L247" s="35"/>
    </row>
    <row r="248" spans="1:26" ht="14.25" x14ac:dyDescent="0.2">
      <c r="A248" s="49"/>
      <c r="B248" s="50"/>
      <c r="C248" s="50" t="s">
        <v>796</v>
      </c>
      <c r="D248" s="31" t="s">
        <v>797</v>
      </c>
      <c r="E248" s="10">
        <f>Source!AQ110</f>
        <v>34.56</v>
      </c>
      <c r="F248" s="32"/>
      <c r="G248" s="33" t="str">
        <f>Source!DI110</f>
        <v/>
      </c>
      <c r="H248" s="34"/>
      <c r="I248" s="33"/>
      <c r="J248" s="33"/>
      <c r="K248" s="34"/>
      <c r="L248" s="37">
        <f>Source!U110</f>
        <v>1.0367999999999999</v>
      </c>
    </row>
    <row r="249" spans="1:26" ht="28.5" x14ac:dyDescent="0.2">
      <c r="A249" s="51" t="str">
        <f>Source!E111</f>
        <v>10,1</v>
      </c>
      <c r="B249" s="52" t="str">
        <f>Source!F111</f>
        <v>503-0470</v>
      </c>
      <c r="C249" s="52" t="str">
        <f>Source!G111</f>
        <v>Розетка открытой проводки двухгнездная с заземлением</v>
      </c>
      <c r="D249" s="38" t="str">
        <f>Source!H111</f>
        <v>100 шт.</v>
      </c>
      <c r="E249" s="39">
        <f>Source!I111</f>
        <v>0.03</v>
      </c>
      <c r="F249" s="40">
        <f>Source!AL111+Source!AM111+Source!AO111</f>
        <v>1127</v>
      </c>
      <c r="G249" s="41" t="s">
        <v>3</v>
      </c>
      <c r="H249" s="42">
        <f>ROUND(Source!AC111*Source!I111, 2)+ROUND(Source!AD111*Source!I111, 2)+ROUND(Source!AF111*Source!I111, 2)</f>
        <v>33.81</v>
      </c>
      <c r="I249" s="43"/>
      <c r="J249" s="43">
        <f>IF(Source!BC111&lt;&gt; 0, Source!BC111, 1)</f>
        <v>5.89</v>
      </c>
      <c r="K249" s="42">
        <f>Source!O111</f>
        <v>199.14</v>
      </c>
      <c r="L249" s="44"/>
      <c r="S249">
        <f>ROUND((Source!FX111/100)*((ROUND(Source!AF111*Source!I111, 2)+ROUND(Source!AE111*Source!I111, 2))), 2)</f>
        <v>0</v>
      </c>
      <c r="T249">
        <f>Source!X111</f>
        <v>0</v>
      </c>
      <c r="U249">
        <f>ROUND((Source!FY111/100)*((ROUND(Source!AF111*Source!I111, 2)+ROUND(Source!AE111*Source!I111, 2))), 2)</f>
        <v>0</v>
      </c>
      <c r="V249">
        <f>Source!Y111</f>
        <v>0</v>
      </c>
      <c r="W249">
        <f>IF(Source!BI111&lt;=1,H249, 0)</f>
        <v>0</v>
      </c>
      <c r="X249">
        <f>IF(Source!BI111=2,H249, 0)</f>
        <v>33.81</v>
      </c>
      <c r="Y249">
        <f>IF(Source!BI111=3,H249, 0)</f>
        <v>0</v>
      </c>
      <c r="Z249">
        <f>IF(Source!BI111=4,H249, 0)</f>
        <v>0</v>
      </c>
    </row>
    <row r="250" spans="1:26" ht="15" x14ac:dyDescent="0.25">
      <c r="G250" s="55">
        <f>H242+H243+H245+H246+H247+SUM(H249:H249)</f>
        <v>64.2</v>
      </c>
      <c r="H250" s="55"/>
      <c r="J250" s="55">
        <f>K242+K243+K245+K246+K247+SUM(K249:K249)</f>
        <v>988.46999999999991</v>
      </c>
      <c r="K250" s="55"/>
      <c r="L250" s="45">
        <f>Source!U110</f>
        <v>1.0367999999999999</v>
      </c>
      <c r="O250" s="26">
        <f>G250</f>
        <v>64.2</v>
      </c>
      <c r="P250" s="26">
        <f>J250</f>
        <v>988.46999999999991</v>
      </c>
      <c r="Q250" s="26">
        <f>L250</f>
        <v>1.0367999999999999</v>
      </c>
      <c r="W250">
        <f>IF(Source!BI110&lt;=1,H242+H243+H245+H246+H247, 0)</f>
        <v>0</v>
      </c>
      <c r="X250">
        <f>IF(Source!BI110=2,H242+H243+H245+H246+H247, 0)</f>
        <v>30.389999999999997</v>
      </c>
      <c r="Y250">
        <f>IF(Source!BI110=3,H242+H243+H245+H246+H247, 0)</f>
        <v>0</v>
      </c>
      <c r="Z250">
        <f>IF(Source!BI110=4,H242+H243+H245+H246+H247, 0)</f>
        <v>0</v>
      </c>
    </row>
    <row r="251" spans="1:26" ht="42.75" x14ac:dyDescent="0.2">
      <c r="A251" s="49" t="str">
        <f>Source!E112</f>
        <v>11</v>
      </c>
      <c r="B251" s="50" t="str">
        <f>Source!F112</f>
        <v>м08-03-526-1</v>
      </c>
      <c r="C251" s="50" t="str">
        <f>Source!G112</f>
        <v>Автомат одно-, двух-, трехполюсный, устанавливаемый на конструкции на стене или колонне, на ток до 25 А</v>
      </c>
      <c r="D251" s="31" t="str">
        <f>Source!H112</f>
        <v>1  ШТ.</v>
      </c>
      <c r="E251" s="10">
        <f>Source!I112</f>
        <v>1</v>
      </c>
      <c r="F251" s="32">
        <f>Source!AL112+Source!AM112+Source!AO112</f>
        <v>36.489999999999995</v>
      </c>
      <c r="G251" s="33"/>
      <c r="H251" s="34"/>
      <c r="I251" s="33" t="str">
        <f>Source!BO112</f>
        <v>м08-03-526-1</v>
      </c>
      <c r="J251" s="33"/>
      <c r="K251" s="34"/>
      <c r="L251" s="35"/>
      <c r="S251">
        <f>ROUND((Source!FX112/100)*((ROUND(Source!AF112*Source!I112, 2)+ROUND(Source!AE112*Source!I112, 2))), 2)</f>
        <v>14.1</v>
      </c>
      <c r="T251">
        <f>Source!X112</f>
        <v>409.69</v>
      </c>
      <c r="U251">
        <f>ROUND((Source!FY112/100)*((ROUND(Source!AF112*Source!I112, 2)+ROUND(Source!AE112*Source!I112, 2))), 2)</f>
        <v>9.65</v>
      </c>
      <c r="V251">
        <f>Source!Y112</f>
        <v>280.31</v>
      </c>
    </row>
    <row r="252" spans="1:26" ht="14.25" x14ac:dyDescent="0.2">
      <c r="A252" s="49"/>
      <c r="B252" s="50"/>
      <c r="C252" s="50" t="s">
        <v>792</v>
      </c>
      <c r="D252" s="31"/>
      <c r="E252" s="10"/>
      <c r="F252" s="32">
        <f>Source!AO112</f>
        <v>14.84</v>
      </c>
      <c r="G252" s="33" t="str">
        <f>Source!DG112</f>
        <v/>
      </c>
      <c r="H252" s="34">
        <f>ROUND(Source!AF112*Source!I112, 2)</f>
        <v>14.84</v>
      </c>
      <c r="I252" s="33"/>
      <c r="J252" s="33">
        <f>IF(Source!BA112&lt;&gt; 0, Source!BA112, 1)</f>
        <v>29.06</v>
      </c>
      <c r="K252" s="34">
        <f>Source!S112</f>
        <v>431.25</v>
      </c>
      <c r="L252" s="35"/>
      <c r="R252">
        <f>H252</f>
        <v>14.84</v>
      </c>
    </row>
    <row r="253" spans="1:26" ht="14.25" x14ac:dyDescent="0.2">
      <c r="A253" s="49"/>
      <c r="B253" s="50"/>
      <c r="C253" s="50" t="s">
        <v>191</v>
      </c>
      <c r="D253" s="31"/>
      <c r="E253" s="10"/>
      <c r="F253" s="32">
        <f>Source!AM112</f>
        <v>1.1299999999999999</v>
      </c>
      <c r="G253" s="33" t="str">
        <f>Source!DE112</f>
        <v/>
      </c>
      <c r="H253" s="34">
        <f>ROUND(Source!AD112*Source!I112, 2)</f>
        <v>1.1299999999999999</v>
      </c>
      <c r="I253" s="33"/>
      <c r="J253" s="33">
        <f>IF(Source!BB112&lt;&gt; 0, Source!BB112, 1)</f>
        <v>6.99</v>
      </c>
      <c r="K253" s="34">
        <f>Source!Q112</f>
        <v>7.9</v>
      </c>
      <c r="L253" s="35"/>
    </row>
    <row r="254" spans="1:26" ht="14.25" x14ac:dyDescent="0.2">
      <c r="A254" s="49"/>
      <c r="B254" s="50"/>
      <c r="C254" s="50" t="s">
        <v>799</v>
      </c>
      <c r="D254" s="31"/>
      <c r="E254" s="10"/>
      <c r="F254" s="32">
        <f>Source!AL112</f>
        <v>20.52</v>
      </c>
      <c r="G254" s="33" t="str">
        <f>Source!DD112</f>
        <v/>
      </c>
      <c r="H254" s="34">
        <f>ROUND(Source!AC112*Source!I112, 2)</f>
        <v>20.52</v>
      </c>
      <c r="I254" s="33"/>
      <c r="J254" s="33">
        <f>IF(Source!BC112&lt;&gt; 0, Source!BC112, 1)</f>
        <v>8.34</v>
      </c>
      <c r="K254" s="34">
        <f>Source!P112</f>
        <v>171.14</v>
      </c>
      <c r="L254" s="35"/>
    </row>
    <row r="255" spans="1:26" ht="14.25" x14ac:dyDescent="0.2">
      <c r="A255" s="49"/>
      <c r="B255" s="50"/>
      <c r="C255" s="50" t="s">
        <v>793</v>
      </c>
      <c r="D255" s="31" t="s">
        <v>794</v>
      </c>
      <c r="E255" s="10">
        <f>Source!BZ112</f>
        <v>95</v>
      </c>
      <c r="F255" s="53"/>
      <c r="G255" s="33"/>
      <c r="H255" s="34">
        <f>SUM(S251:S258)</f>
        <v>14.1</v>
      </c>
      <c r="I255" s="36"/>
      <c r="J255" s="30">
        <f>Source!AT112</f>
        <v>95</v>
      </c>
      <c r="K255" s="34">
        <f>SUM(T251:T258)</f>
        <v>409.69</v>
      </c>
      <c r="L255" s="35"/>
    </row>
    <row r="256" spans="1:26" ht="14.25" x14ac:dyDescent="0.2">
      <c r="A256" s="49"/>
      <c r="B256" s="50"/>
      <c r="C256" s="50" t="s">
        <v>795</v>
      </c>
      <c r="D256" s="31" t="s">
        <v>794</v>
      </c>
      <c r="E256" s="10">
        <f>Source!CA112</f>
        <v>65</v>
      </c>
      <c r="F256" s="53"/>
      <c r="G256" s="33"/>
      <c r="H256" s="34">
        <f>SUM(U251:U258)</f>
        <v>9.65</v>
      </c>
      <c r="I256" s="36"/>
      <c r="J256" s="30">
        <f>Source!AU112</f>
        <v>65</v>
      </c>
      <c r="K256" s="34">
        <f>SUM(V251:V258)</f>
        <v>280.31</v>
      </c>
      <c r="L256" s="35"/>
    </row>
    <row r="257" spans="1:26" ht="14.25" x14ac:dyDescent="0.2">
      <c r="A257" s="49"/>
      <c r="B257" s="50"/>
      <c r="C257" s="50" t="s">
        <v>796</v>
      </c>
      <c r="D257" s="31" t="s">
        <v>797</v>
      </c>
      <c r="E257" s="10">
        <f>Source!AQ112</f>
        <v>1.56</v>
      </c>
      <c r="F257" s="32"/>
      <c r="G257" s="33" t="str">
        <f>Source!DI112</f>
        <v/>
      </c>
      <c r="H257" s="34"/>
      <c r="I257" s="33"/>
      <c r="J257" s="33"/>
      <c r="K257" s="34"/>
      <c r="L257" s="37">
        <f>Source!U112</f>
        <v>1.56</v>
      </c>
    </row>
    <row r="258" spans="1:26" ht="14.25" x14ac:dyDescent="0.2">
      <c r="A258" s="51" t="str">
        <f>Source!E113</f>
        <v>11,1</v>
      </c>
      <c r="B258" s="52" t="str">
        <f>Source!F113</f>
        <v>509-2285</v>
      </c>
      <c r="C258" s="52" t="str">
        <f>Source!G113</f>
        <v>Выключатели автоматические 16А</v>
      </c>
      <c r="D258" s="38" t="str">
        <f>Source!H113</f>
        <v>шт.</v>
      </c>
      <c r="E258" s="39">
        <f>Source!I113</f>
        <v>1</v>
      </c>
      <c r="F258" s="40">
        <f>Source!AL113+Source!AM113+Source!AO113</f>
        <v>162.22</v>
      </c>
      <c r="G258" s="41" t="s">
        <v>3</v>
      </c>
      <c r="H258" s="42">
        <f>ROUND(Source!AC113*Source!I113, 2)+ROUND(Source!AD113*Source!I113, 2)+ROUND(Source!AF113*Source!I113, 2)</f>
        <v>162.22</v>
      </c>
      <c r="I258" s="43"/>
      <c r="J258" s="43">
        <f>IF(Source!BC113&lt;&gt; 0, Source!BC113, 1)</f>
        <v>2.96</v>
      </c>
      <c r="K258" s="42">
        <f>Source!O113</f>
        <v>480.17</v>
      </c>
      <c r="L258" s="44"/>
      <c r="S258">
        <f>ROUND((Source!FX113/100)*((ROUND(Source!AF113*Source!I113, 2)+ROUND(Source!AE113*Source!I113, 2))), 2)</f>
        <v>0</v>
      </c>
      <c r="T258">
        <f>Source!X113</f>
        <v>0</v>
      </c>
      <c r="U258">
        <f>ROUND((Source!FY113/100)*((ROUND(Source!AF113*Source!I113, 2)+ROUND(Source!AE113*Source!I113, 2))), 2)</f>
        <v>0</v>
      </c>
      <c r="V258">
        <f>Source!Y113</f>
        <v>0</v>
      </c>
      <c r="W258">
        <f>IF(Source!BI113&lt;=1,H258, 0)</f>
        <v>0</v>
      </c>
      <c r="X258">
        <f>IF(Source!BI113=2,H258, 0)</f>
        <v>162.22</v>
      </c>
      <c r="Y258">
        <f>IF(Source!BI113=3,H258, 0)</f>
        <v>0</v>
      </c>
      <c r="Z258">
        <f>IF(Source!BI113=4,H258, 0)</f>
        <v>0</v>
      </c>
    </row>
    <row r="259" spans="1:26" ht="15" x14ac:dyDescent="0.25">
      <c r="G259" s="55">
        <f>H252+H253+H254+H255+H256+SUM(H258:H258)</f>
        <v>222.45999999999998</v>
      </c>
      <c r="H259" s="55"/>
      <c r="J259" s="55">
        <f>K252+K253+K254+K255+K256+SUM(K258:K258)</f>
        <v>1780.46</v>
      </c>
      <c r="K259" s="55"/>
      <c r="L259" s="45">
        <f>Source!U112</f>
        <v>1.56</v>
      </c>
      <c r="O259" s="26">
        <f>G259</f>
        <v>222.45999999999998</v>
      </c>
      <c r="P259" s="26">
        <f>J259</f>
        <v>1780.46</v>
      </c>
      <c r="Q259" s="26">
        <f>L259</f>
        <v>1.56</v>
      </c>
      <c r="W259">
        <f>IF(Source!BI112&lt;=1,H252+H253+H254+H255+H256, 0)</f>
        <v>0</v>
      </c>
      <c r="X259">
        <f>IF(Source!BI112=2,H252+H253+H254+H255+H256, 0)</f>
        <v>60.239999999999995</v>
      </c>
      <c r="Y259">
        <f>IF(Source!BI112=3,H252+H253+H254+H255+H256, 0)</f>
        <v>0</v>
      </c>
      <c r="Z259">
        <f>IF(Source!BI112=4,H252+H253+H254+H255+H256, 0)</f>
        <v>0</v>
      </c>
    </row>
    <row r="260" spans="1:26" ht="79.5" x14ac:dyDescent="0.2">
      <c r="A260" s="49" t="str">
        <f>Source!E114</f>
        <v>12</v>
      </c>
      <c r="B260" s="50" t="s">
        <v>810</v>
      </c>
      <c r="C260" s="50" t="str">
        <f>Source!G114</f>
        <v>Установка жалюзей на окна (прим.)</v>
      </c>
      <c r="D260" s="31" t="str">
        <f>Source!H114</f>
        <v>10 шт.</v>
      </c>
      <c r="E260" s="10">
        <f>Source!I114</f>
        <v>0.2</v>
      </c>
      <c r="F260" s="32">
        <f>Source!AL114+Source!AM114+Source!AO114</f>
        <v>1222.0600000000002</v>
      </c>
      <c r="G260" s="33"/>
      <c r="H260" s="34"/>
      <c r="I260" s="33" t="str">
        <f>Source!BO114</f>
        <v>17-01-002-4</v>
      </c>
      <c r="J260" s="33"/>
      <c r="K260" s="34"/>
      <c r="L260" s="35"/>
      <c r="S260">
        <f>ROUND((Source!FX114/100)*((ROUND(Source!AF114*Source!I114, 2)+ROUND(Source!AE114*Source!I114, 2))), 2)</f>
        <v>7.14</v>
      </c>
      <c r="T260">
        <f>Source!X114</f>
        <v>207.07</v>
      </c>
      <c r="U260">
        <f>ROUND((Source!FY114/100)*((ROUND(Source!AF114*Source!I114, 2)+ROUND(Source!AE114*Source!I114, 2))), 2)</f>
        <v>4.37</v>
      </c>
      <c r="V260">
        <f>Source!Y114</f>
        <v>127.84</v>
      </c>
    </row>
    <row r="261" spans="1:26" ht="14.25" x14ac:dyDescent="0.2">
      <c r="A261" s="49"/>
      <c r="B261" s="50"/>
      <c r="C261" s="50" t="s">
        <v>792</v>
      </c>
      <c r="D261" s="31"/>
      <c r="E261" s="10"/>
      <c r="F261" s="32">
        <f>Source!AO114</f>
        <v>26.94</v>
      </c>
      <c r="G261" s="33" t="str">
        <f>Source!DG114</f>
        <v>)*1,15</v>
      </c>
      <c r="H261" s="34">
        <f>ROUND(Source!AF114*Source!I114, 2)</f>
        <v>6.2</v>
      </c>
      <c r="I261" s="33"/>
      <c r="J261" s="33">
        <f>IF(Source!BA114&lt;&gt; 0, Source!BA114, 1)</f>
        <v>29.06</v>
      </c>
      <c r="K261" s="34">
        <f>Source!S114</f>
        <v>180.06</v>
      </c>
      <c r="L261" s="35"/>
      <c r="R261">
        <f>H261</f>
        <v>6.2</v>
      </c>
    </row>
    <row r="262" spans="1:26" ht="14.25" x14ac:dyDescent="0.2">
      <c r="A262" s="49"/>
      <c r="B262" s="50"/>
      <c r="C262" s="50" t="s">
        <v>191</v>
      </c>
      <c r="D262" s="31"/>
      <c r="E262" s="10"/>
      <c r="F262" s="32">
        <f>Source!AM114</f>
        <v>0.2</v>
      </c>
      <c r="G262" s="33" t="str">
        <f>Source!DE114</f>
        <v>)*1,25</v>
      </c>
      <c r="H262" s="34">
        <f>ROUND(Source!AD114*Source!I114, 2)</f>
        <v>0.05</v>
      </c>
      <c r="I262" s="33"/>
      <c r="J262" s="33">
        <f>IF(Source!BB114&lt;&gt; 0, Source!BB114, 1)</f>
        <v>3.65</v>
      </c>
      <c r="K262" s="34">
        <f>Source!Q114</f>
        <v>0.18</v>
      </c>
      <c r="L262" s="35"/>
    </row>
    <row r="263" spans="1:26" ht="14.25" x14ac:dyDescent="0.2">
      <c r="A263" s="49"/>
      <c r="B263" s="50"/>
      <c r="C263" s="50" t="s">
        <v>799</v>
      </c>
      <c r="D263" s="31"/>
      <c r="E263" s="10"/>
      <c r="F263" s="32">
        <f>Source!AL114</f>
        <v>1194.92</v>
      </c>
      <c r="G263" s="33" t="str">
        <f>Source!DD114</f>
        <v/>
      </c>
      <c r="H263" s="34">
        <f>ROUND(Source!AC114*Source!I114, 2)</f>
        <v>238.98</v>
      </c>
      <c r="I263" s="33"/>
      <c r="J263" s="33">
        <f>IF(Source!BC114&lt;&gt; 0, Source!BC114, 1)</f>
        <v>1.1100000000000001</v>
      </c>
      <c r="K263" s="34">
        <f>Source!P114</f>
        <v>265.27</v>
      </c>
      <c r="L263" s="35"/>
    </row>
    <row r="264" spans="1:26" ht="14.25" x14ac:dyDescent="0.2">
      <c r="A264" s="49"/>
      <c r="B264" s="50"/>
      <c r="C264" s="50" t="s">
        <v>793</v>
      </c>
      <c r="D264" s="31" t="s">
        <v>794</v>
      </c>
      <c r="E264" s="10">
        <f>Source!BZ114</f>
        <v>128</v>
      </c>
      <c r="F264" s="59" t="str">
        <f>CONCATENATE(" )", Source!DL114, Source!FT114, "=", Source!FX114)</f>
        <v xml:space="preserve"> )*0,9=115,2</v>
      </c>
      <c r="G264" s="60"/>
      <c r="H264" s="34">
        <f>SUM(S260:S268)</f>
        <v>7.14</v>
      </c>
      <c r="I264" s="36"/>
      <c r="J264" s="30">
        <f>Source!AT114</f>
        <v>115</v>
      </c>
      <c r="K264" s="34">
        <f>SUM(T260:T268)</f>
        <v>207.07</v>
      </c>
      <c r="L264" s="35"/>
    </row>
    <row r="265" spans="1:26" ht="14.25" x14ac:dyDescent="0.2">
      <c r="A265" s="49"/>
      <c r="B265" s="50"/>
      <c r="C265" s="50" t="s">
        <v>795</v>
      </c>
      <c r="D265" s="31" t="s">
        <v>794</v>
      </c>
      <c r="E265" s="10">
        <f>Source!CA114</f>
        <v>83</v>
      </c>
      <c r="F265" s="59" t="str">
        <f>CONCATENATE(" )", Source!DM114, Source!FU114, "=", Source!FY114)</f>
        <v xml:space="preserve"> )*0,85=70,55</v>
      </c>
      <c r="G265" s="60"/>
      <c r="H265" s="34">
        <f>SUM(U260:U268)</f>
        <v>4.37</v>
      </c>
      <c r="I265" s="36"/>
      <c r="J265" s="30">
        <f>Source!AU114</f>
        <v>71</v>
      </c>
      <c r="K265" s="34">
        <f>SUM(V260:V268)</f>
        <v>127.84</v>
      </c>
      <c r="L265" s="35"/>
    </row>
    <row r="266" spans="1:26" ht="14.25" x14ac:dyDescent="0.2">
      <c r="A266" s="49"/>
      <c r="B266" s="50"/>
      <c r="C266" s="50" t="s">
        <v>796</v>
      </c>
      <c r="D266" s="31" t="s">
        <v>797</v>
      </c>
      <c r="E266" s="10">
        <f>Source!AQ114</f>
        <v>2.8</v>
      </c>
      <c r="F266" s="32"/>
      <c r="G266" s="33" t="str">
        <f>Source!DI114</f>
        <v>)*1,15</v>
      </c>
      <c r="H266" s="34"/>
      <c r="I266" s="33"/>
      <c r="J266" s="33"/>
      <c r="K266" s="34"/>
      <c r="L266" s="37">
        <f>Source!U114</f>
        <v>0.64400000000000002</v>
      </c>
    </row>
    <row r="267" spans="1:26" ht="42.75" x14ac:dyDescent="0.2">
      <c r="A267" s="49" t="str">
        <f>Source!E115</f>
        <v>12,1</v>
      </c>
      <c r="B267" s="50" t="str">
        <f>Source!F115</f>
        <v>301-1528</v>
      </c>
      <c r="C267" s="50" t="str">
        <f>Source!G115</f>
        <v>Гарнитура туалетная: вешалки трехрожковые стальные с гальванопокрытием 285х80х25 мм</v>
      </c>
      <c r="D267" s="31" t="str">
        <f>Source!H115</f>
        <v>шт.</v>
      </c>
      <c r="E267" s="10">
        <f>Source!I115</f>
        <v>-2</v>
      </c>
      <c r="F267" s="32">
        <f>Source!AL115+Source!AM115+Source!AO115</f>
        <v>118.9</v>
      </c>
      <c r="G267" s="47" t="s">
        <v>3</v>
      </c>
      <c r="H267" s="34">
        <f>ROUND(Source!AC115*Source!I115, 2)+ROUND(Source!AD115*Source!I115, 2)+ROUND(Source!AF115*Source!I115, 2)</f>
        <v>-237.8</v>
      </c>
      <c r="I267" s="33"/>
      <c r="J267" s="33">
        <f>IF(Source!BC115&lt;&gt; 0, Source!BC115, 1)</f>
        <v>1.1000000000000001</v>
      </c>
      <c r="K267" s="34">
        <f>Source!O115</f>
        <v>-261.58</v>
      </c>
      <c r="L267" s="35"/>
      <c r="S267">
        <f>ROUND((Source!FX115/100)*((ROUND(Source!AF115*Source!I115, 2)+ROUND(Source!AE115*Source!I115, 2))), 2)</f>
        <v>0</v>
      </c>
      <c r="T267">
        <f>Source!X115</f>
        <v>0</v>
      </c>
      <c r="U267">
        <f>ROUND((Source!FY115/100)*((ROUND(Source!AF115*Source!I115, 2)+ROUND(Source!AE115*Source!I115, 2))), 2)</f>
        <v>0</v>
      </c>
      <c r="V267">
        <f>Source!Y115</f>
        <v>0</v>
      </c>
      <c r="W267">
        <f>IF(Source!BI115&lt;=1,H267, 0)</f>
        <v>-237.8</v>
      </c>
      <c r="X267">
        <f>IF(Source!BI115=2,H267, 0)</f>
        <v>0</v>
      </c>
      <c r="Y267">
        <f>IF(Source!BI115=3,H267, 0)</f>
        <v>0</v>
      </c>
      <c r="Z267">
        <f>IF(Source!BI115=4,H267, 0)</f>
        <v>0</v>
      </c>
    </row>
    <row r="268" spans="1:26" ht="54" x14ac:dyDescent="0.2">
      <c r="A268" s="51" t="str">
        <f>Source!E116</f>
        <v>12,2</v>
      </c>
      <c r="B268" s="52" t="str">
        <f>Source!F116</f>
        <v>цена поставщика</v>
      </c>
      <c r="C268" s="52" t="s">
        <v>811</v>
      </c>
      <c r="D268" s="38" t="str">
        <f>Source!H116</f>
        <v>компл.</v>
      </c>
      <c r="E268" s="39">
        <f>Source!I116</f>
        <v>2</v>
      </c>
      <c r="F268" s="40">
        <f>Source!AL116+Source!AM116+Source!AO116</f>
        <v>1500</v>
      </c>
      <c r="G268" s="41" t="s">
        <v>3</v>
      </c>
      <c r="H268" s="42">
        <f>ROUND(Source!AC116*Source!I116, 2)+ROUND(Source!AD116*Source!I116, 2)+ROUND(Source!AF116*Source!I116, 2)</f>
        <v>3000</v>
      </c>
      <c r="I268" s="43"/>
      <c r="J268" s="43">
        <f>IF(Source!BC116&lt;&gt; 0, Source!BC116, 1)</f>
        <v>1</v>
      </c>
      <c r="K268" s="42">
        <f>Source!O116</f>
        <v>3000</v>
      </c>
      <c r="L268" s="44"/>
      <c r="S268">
        <f>ROUND((Source!FX116/100)*((ROUND(Source!AF116*Source!I116, 2)+ROUND(Source!AE116*Source!I116, 2))), 2)</f>
        <v>0</v>
      </c>
      <c r="T268">
        <f>Source!X116</f>
        <v>0</v>
      </c>
      <c r="U268">
        <f>ROUND((Source!FY116/100)*((ROUND(Source!AF116*Source!I116, 2)+ROUND(Source!AE116*Source!I116, 2))), 2)</f>
        <v>0</v>
      </c>
      <c r="V268">
        <f>Source!Y116</f>
        <v>0</v>
      </c>
      <c r="W268">
        <f>IF(Source!BI116&lt;=1,H268, 0)</f>
        <v>3000</v>
      </c>
      <c r="X268">
        <f>IF(Source!BI116=2,H268, 0)</f>
        <v>0</v>
      </c>
      <c r="Y268">
        <f>IF(Source!BI116=3,H268, 0)</f>
        <v>0</v>
      </c>
      <c r="Z268">
        <f>IF(Source!BI116=4,H268, 0)</f>
        <v>0</v>
      </c>
    </row>
    <row r="269" spans="1:26" ht="15" x14ac:dyDescent="0.25">
      <c r="G269" s="55">
        <f>H261+H262+H263+H264+H265+SUM(H267:H268)</f>
        <v>3018.9399999999996</v>
      </c>
      <c r="H269" s="55"/>
      <c r="J269" s="55">
        <f>K261+K262+K263+K264+K265+SUM(K267:K268)</f>
        <v>3518.84</v>
      </c>
      <c r="K269" s="55"/>
      <c r="L269" s="45">
        <f>Source!U114</f>
        <v>0.64400000000000002</v>
      </c>
      <c r="O269" s="26">
        <f>G269</f>
        <v>3018.9399999999996</v>
      </c>
      <c r="P269" s="26">
        <f>J269</f>
        <v>3518.84</v>
      </c>
      <c r="Q269" s="26">
        <f>L269</f>
        <v>0.64400000000000002</v>
      </c>
      <c r="W269">
        <f>IF(Source!BI114&lt;=1,H261+H262+H263+H264+H265, 0)</f>
        <v>256.73999999999995</v>
      </c>
      <c r="X269">
        <f>IF(Source!BI114=2,H261+H262+H263+H264+H265, 0)</f>
        <v>0</v>
      </c>
      <c r="Y269">
        <f>IF(Source!BI114=3,H261+H262+H263+H264+H265, 0)</f>
        <v>0</v>
      </c>
      <c r="Z269">
        <f>IF(Source!BI114=4,H261+H262+H263+H264+H265, 0)</f>
        <v>0</v>
      </c>
    </row>
    <row r="270" spans="1:26" ht="28.5" x14ac:dyDescent="0.2">
      <c r="A270" s="49" t="str">
        <f>Source!E117</f>
        <v>17</v>
      </c>
      <c r="B270" s="50" t="str">
        <f>Source!F117</f>
        <v>56-12-4</v>
      </c>
      <c r="C270" s="50" t="str">
        <f>Source!G117</f>
        <v>Смена дверных приборов (ручки)</v>
      </c>
      <c r="D270" s="31" t="str">
        <f>Source!H117</f>
        <v>100 шт. приборов</v>
      </c>
      <c r="E270" s="10">
        <f>Source!I117</f>
        <v>0.01</v>
      </c>
      <c r="F270" s="32">
        <f>Source!AL117+Source!AM117+Source!AO117</f>
        <v>2627.11</v>
      </c>
      <c r="G270" s="33"/>
      <c r="H270" s="34"/>
      <c r="I270" s="33" t="str">
        <f>Source!BO117</f>
        <v>56-12-4</v>
      </c>
      <c r="J270" s="33"/>
      <c r="K270" s="34"/>
      <c r="L270" s="35"/>
      <c r="S270">
        <f>ROUND((Source!FX117/100)*((ROUND(Source!AF117*Source!I117, 2)+ROUND(Source!AE117*Source!I117, 2))), 2)</f>
        <v>1.1399999999999999</v>
      </c>
      <c r="T270">
        <f>Source!X117</f>
        <v>33.17</v>
      </c>
      <c r="U270">
        <f>ROUND((Source!FY117/100)*((ROUND(Source!AF117*Source!I117, 2)+ROUND(Source!AE117*Source!I117, 2))), 2)</f>
        <v>0.86</v>
      </c>
      <c r="V270">
        <f>Source!Y117</f>
        <v>25.08</v>
      </c>
    </row>
    <row r="271" spans="1:26" ht="14.25" x14ac:dyDescent="0.2">
      <c r="A271" s="49"/>
      <c r="B271" s="50"/>
      <c r="C271" s="50" t="s">
        <v>792</v>
      </c>
      <c r="D271" s="31"/>
      <c r="E271" s="10"/>
      <c r="F271" s="32">
        <f>Source!AO117</f>
        <v>139.21</v>
      </c>
      <c r="G271" s="33" t="str">
        <f>Source!DG117</f>
        <v/>
      </c>
      <c r="H271" s="34">
        <f>ROUND(Source!AF117*Source!I117, 2)</f>
        <v>1.39</v>
      </c>
      <c r="I271" s="33"/>
      <c r="J271" s="33">
        <f>IF(Source!BA117&lt;&gt; 0, Source!BA117, 1)</f>
        <v>29.06</v>
      </c>
      <c r="K271" s="34">
        <f>Source!S117</f>
        <v>40.450000000000003</v>
      </c>
      <c r="L271" s="35"/>
      <c r="R271">
        <f>H271</f>
        <v>1.39</v>
      </c>
    </row>
    <row r="272" spans="1:26" ht="14.25" x14ac:dyDescent="0.2">
      <c r="A272" s="49"/>
      <c r="B272" s="50"/>
      <c r="C272" s="50" t="s">
        <v>799</v>
      </c>
      <c r="D272" s="31"/>
      <c r="E272" s="10"/>
      <c r="F272" s="32">
        <f>Source!AL117</f>
        <v>2487.9</v>
      </c>
      <c r="G272" s="33" t="str">
        <f>Source!DD117</f>
        <v/>
      </c>
      <c r="H272" s="34">
        <f>ROUND(Source!AC117*Source!I117, 2)</f>
        <v>24.88</v>
      </c>
      <c r="I272" s="33"/>
      <c r="J272" s="33">
        <f>IF(Source!BC117&lt;&gt; 0, Source!BC117, 1)</f>
        <v>3.93</v>
      </c>
      <c r="K272" s="34">
        <f>Source!P117</f>
        <v>97.77</v>
      </c>
      <c r="L272" s="35"/>
    </row>
    <row r="273" spans="1:26" ht="14.25" x14ac:dyDescent="0.2">
      <c r="A273" s="49"/>
      <c r="B273" s="50"/>
      <c r="C273" s="50" t="s">
        <v>793</v>
      </c>
      <c r="D273" s="31" t="s">
        <v>794</v>
      </c>
      <c r="E273" s="10">
        <f>Source!BZ117</f>
        <v>82</v>
      </c>
      <c r="F273" s="53"/>
      <c r="G273" s="33"/>
      <c r="H273" s="34">
        <f>SUM(S270:S275)</f>
        <v>1.1399999999999999</v>
      </c>
      <c r="I273" s="36"/>
      <c r="J273" s="30">
        <f>Source!AT117</f>
        <v>82</v>
      </c>
      <c r="K273" s="34">
        <f>SUM(T270:T275)</f>
        <v>33.17</v>
      </c>
      <c r="L273" s="35"/>
    </row>
    <row r="274" spans="1:26" ht="14.25" x14ac:dyDescent="0.2">
      <c r="A274" s="49"/>
      <c r="B274" s="50"/>
      <c r="C274" s="50" t="s">
        <v>795</v>
      </c>
      <c r="D274" s="31" t="s">
        <v>794</v>
      </c>
      <c r="E274" s="10">
        <f>Source!CA117</f>
        <v>62</v>
      </c>
      <c r="F274" s="53"/>
      <c r="G274" s="33"/>
      <c r="H274" s="34">
        <f>SUM(U270:U275)</f>
        <v>0.86</v>
      </c>
      <c r="I274" s="36"/>
      <c r="J274" s="30">
        <f>Source!AU117</f>
        <v>62</v>
      </c>
      <c r="K274" s="34">
        <f>SUM(V270:V275)</f>
        <v>25.08</v>
      </c>
      <c r="L274" s="35"/>
    </row>
    <row r="275" spans="1:26" ht="14.25" x14ac:dyDescent="0.2">
      <c r="A275" s="51"/>
      <c r="B275" s="52"/>
      <c r="C275" s="52" t="s">
        <v>796</v>
      </c>
      <c r="D275" s="38" t="s">
        <v>797</v>
      </c>
      <c r="E275" s="39">
        <f>Source!AQ117</f>
        <v>16.32</v>
      </c>
      <c r="F275" s="40"/>
      <c r="G275" s="43" t="str">
        <f>Source!DI117</f>
        <v/>
      </c>
      <c r="H275" s="42"/>
      <c r="I275" s="43"/>
      <c r="J275" s="43"/>
      <c r="K275" s="42"/>
      <c r="L275" s="48">
        <f>Source!U117</f>
        <v>0.16320000000000001</v>
      </c>
    </row>
    <row r="276" spans="1:26" ht="15" x14ac:dyDescent="0.25">
      <c r="G276" s="55">
        <f>H271+H272+H273+H274</f>
        <v>28.27</v>
      </c>
      <c r="H276" s="55"/>
      <c r="J276" s="55">
        <f>K271+K272+K273+K274</f>
        <v>196.46999999999997</v>
      </c>
      <c r="K276" s="55"/>
      <c r="L276" s="45">
        <f>Source!U117</f>
        <v>0.16320000000000001</v>
      </c>
      <c r="O276" s="26">
        <f>G276</f>
        <v>28.27</v>
      </c>
      <c r="P276" s="26">
        <f>J276</f>
        <v>196.46999999999997</v>
      </c>
      <c r="Q276" s="26">
        <f>L276</f>
        <v>0.16320000000000001</v>
      </c>
      <c r="W276">
        <f>IF(Source!BI117&lt;=1,H271+H272+H273+H274, 0)</f>
        <v>28.27</v>
      </c>
      <c r="X276">
        <f>IF(Source!BI117=2,H271+H272+H273+H274, 0)</f>
        <v>0</v>
      </c>
      <c r="Y276">
        <f>IF(Source!BI117=3,H271+H272+H273+H274, 0)</f>
        <v>0</v>
      </c>
      <c r="Z276">
        <f>IF(Source!BI117=4,H271+H272+H273+H274, 0)</f>
        <v>0</v>
      </c>
    </row>
    <row r="277" spans="1:26" ht="28.5" x14ac:dyDescent="0.2">
      <c r="A277" s="49" t="str">
        <f>Source!E118</f>
        <v>18</v>
      </c>
      <c r="B277" s="50" t="str">
        <f>Source!F118</f>
        <v>56-12-5</v>
      </c>
      <c r="C277" s="50" t="str">
        <f>Source!G118</f>
        <v>Смена дверных приборов (замки врезные)</v>
      </c>
      <c r="D277" s="31" t="str">
        <f>Source!H118</f>
        <v>100 шт. приборов</v>
      </c>
      <c r="E277" s="10">
        <f>Source!I118</f>
        <v>0.01</v>
      </c>
      <c r="F277" s="32">
        <f>Source!AL118+Source!AM118+Source!AO118</f>
        <v>8262.2999999999993</v>
      </c>
      <c r="G277" s="33"/>
      <c r="H277" s="34"/>
      <c r="I277" s="33" t="str">
        <f>Source!BO118</f>
        <v>56-12-5</v>
      </c>
      <c r="J277" s="33"/>
      <c r="K277" s="34"/>
      <c r="L277" s="35"/>
      <c r="S277">
        <f>ROUND((Source!FX118/100)*((ROUND(Source!AF118*Source!I118, 2)+ROUND(Source!AE118*Source!I118, 2))), 2)</f>
        <v>5.12</v>
      </c>
      <c r="T277">
        <f>Source!X118</f>
        <v>148.79</v>
      </c>
      <c r="U277">
        <f>ROUND((Source!FY118/100)*((ROUND(Source!AF118*Source!I118, 2)+ROUND(Source!AE118*Source!I118, 2))), 2)</f>
        <v>3.87</v>
      </c>
      <c r="V277">
        <f>Source!Y118</f>
        <v>112.5</v>
      </c>
    </row>
    <row r="278" spans="1:26" ht="14.25" x14ac:dyDescent="0.2">
      <c r="A278" s="49"/>
      <c r="B278" s="50"/>
      <c r="C278" s="50" t="s">
        <v>792</v>
      </c>
      <c r="D278" s="31"/>
      <c r="E278" s="10"/>
      <c r="F278" s="32">
        <f>Source!AO118</f>
        <v>624.4</v>
      </c>
      <c r="G278" s="33" t="str">
        <f>Source!DG118</f>
        <v/>
      </c>
      <c r="H278" s="34">
        <f>ROUND(Source!AF118*Source!I118, 2)</f>
        <v>6.24</v>
      </c>
      <c r="I278" s="33"/>
      <c r="J278" s="33">
        <f>IF(Source!BA118&lt;&gt; 0, Source!BA118, 1)</f>
        <v>29.06</v>
      </c>
      <c r="K278" s="34">
        <f>Source!S118</f>
        <v>181.45</v>
      </c>
      <c r="L278" s="35"/>
      <c r="R278">
        <f>H278</f>
        <v>6.24</v>
      </c>
    </row>
    <row r="279" spans="1:26" ht="14.25" x14ac:dyDescent="0.2">
      <c r="A279" s="49"/>
      <c r="B279" s="50"/>
      <c r="C279" s="50" t="s">
        <v>799</v>
      </c>
      <c r="D279" s="31"/>
      <c r="E279" s="10"/>
      <c r="F279" s="32">
        <f>Source!AL118</f>
        <v>7637.9</v>
      </c>
      <c r="G279" s="33" t="str">
        <f>Source!DD118</f>
        <v/>
      </c>
      <c r="H279" s="34">
        <f>ROUND(Source!AC118*Source!I118, 2)</f>
        <v>76.38</v>
      </c>
      <c r="I279" s="33"/>
      <c r="J279" s="33">
        <f>IF(Source!BC118&lt;&gt; 0, Source!BC118, 1)</f>
        <v>2.99</v>
      </c>
      <c r="K279" s="34">
        <f>Source!P118</f>
        <v>228.37</v>
      </c>
      <c r="L279" s="35"/>
    </row>
    <row r="280" spans="1:26" ht="14.25" x14ac:dyDescent="0.2">
      <c r="A280" s="49"/>
      <c r="B280" s="50"/>
      <c r="C280" s="50" t="s">
        <v>793</v>
      </c>
      <c r="D280" s="31" t="s">
        <v>794</v>
      </c>
      <c r="E280" s="10">
        <f>Source!BZ118</f>
        <v>82</v>
      </c>
      <c r="F280" s="53"/>
      <c r="G280" s="33"/>
      <c r="H280" s="34">
        <f>SUM(S277:S282)</f>
        <v>5.12</v>
      </c>
      <c r="I280" s="36"/>
      <c r="J280" s="30">
        <f>Source!AT118</f>
        <v>82</v>
      </c>
      <c r="K280" s="34">
        <f>SUM(T277:T282)</f>
        <v>148.79</v>
      </c>
      <c r="L280" s="35"/>
    </row>
    <row r="281" spans="1:26" ht="14.25" x14ac:dyDescent="0.2">
      <c r="A281" s="49"/>
      <c r="B281" s="50"/>
      <c r="C281" s="50" t="s">
        <v>795</v>
      </c>
      <c r="D281" s="31" t="s">
        <v>794</v>
      </c>
      <c r="E281" s="10">
        <f>Source!CA118</f>
        <v>62</v>
      </c>
      <c r="F281" s="53"/>
      <c r="G281" s="33"/>
      <c r="H281" s="34">
        <f>SUM(U277:U282)</f>
        <v>3.87</v>
      </c>
      <c r="I281" s="36"/>
      <c r="J281" s="30">
        <f>Source!AU118</f>
        <v>62</v>
      </c>
      <c r="K281" s="34">
        <f>SUM(V277:V282)</f>
        <v>112.5</v>
      </c>
      <c r="L281" s="35"/>
    </row>
    <row r="282" spans="1:26" ht="14.25" x14ac:dyDescent="0.2">
      <c r="A282" s="51"/>
      <c r="B282" s="52"/>
      <c r="C282" s="52" t="s">
        <v>796</v>
      </c>
      <c r="D282" s="38" t="s">
        <v>797</v>
      </c>
      <c r="E282" s="39">
        <f>Source!AQ118</f>
        <v>73.2</v>
      </c>
      <c r="F282" s="40"/>
      <c r="G282" s="43" t="str">
        <f>Source!DI118</f>
        <v/>
      </c>
      <c r="H282" s="42"/>
      <c r="I282" s="43"/>
      <c r="J282" s="43"/>
      <c r="K282" s="42"/>
      <c r="L282" s="48">
        <f>Source!U118</f>
        <v>0.7320000000000001</v>
      </c>
    </row>
    <row r="283" spans="1:26" ht="15" x14ac:dyDescent="0.25">
      <c r="G283" s="55">
        <f>H278+H279+H280+H281</f>
        <v>91.61</v>
      </c>
      <c r="H283" s="55"/>
      <c r="J283" s="55">
        <f>K278+K279+K280+K281</f>
        <v>671.11</v>
      </c>
      <c r="K283" s="55"/>
      <c r="L283" s="45">
        <f>Source!U118</f>
        <v>0.7320000000000001</v>
      </c>
      <c r="O283" s="26">
        <f>G283</f>
        <v>91.61</v>
      </c>
      <c r="P283" s="26">
        <f>J283</f>
        <v>671.11</v>
      </c>
      <c r="Q283" s="26">
        <f>L283</f>
        <v>0.7320000000000001</v>
      </c>
      <c r="W283">
        <f>IF(Source!BI118&lt;=1,H278+H279+H280+H281, 0)</f>
        <v>91.61</v>
      </c>
      <c r="X283">
        <f>IF(Source!BI118=2,H278+H279+H280+H281, 0)</f>
        <v>0</v>
      </c>
      <c r="Y283">
        <f>IF(Source!BI118=3,H278+H279+H280+H281, 0)</f>
        <v>0</v>
      </c>
      <c r="Z283">
        <f>IF(Source!BI118=4,H278+H279+H280+H281, 0)</f>
        <v>0</v>
      </c>
    </row>
    <row r="284" spans="1:26" ht="79.5" x14ac:dyDescent="0.2">
      <c r="A284" s="49" t="str">
        <f>Source!E119</f>
        <v>20</v>
      </c>
      <c r="B284" s="50" t="s">
        <v>806</v>
      </c>
      <c r="C284" s="50" t="str">
        <f>Source!G119</f>
        <v>Устройство плинтусов поливинилхлоридных на винтах самонарезающих</v>
      </c>
      <c r="D284" s="31" t="str">
        <f>Source!H119</f>
        <v>100 М ПЛИНТУСА</v>
      </c>
      <c r="E284" s="10">
        <f>Source!I119</f>
        <v>0.08</v>
      </c>
      <c r="F284" s="32">
        <f>Source!AL119+Source!AM119+Source!AO119</f>
        <v>1468.0600000000002</v>
      </c>
      <c r="G284" s="33"/>
      <c r="H284" s="34"/>
      <c r="I284" s="33" t="str">
        <f>Source!BO119</f>
        <v>11-01-040-3</v>
      </c>
      <c r="J284" s="33"/>
      <c r="K284" s="34"/>
      <c r="L284" s="35"/>
      <c r="S284">
        <f>ROUND((Source!FX119/100)*((ROUND(Source!AF119*Source!I119, 2)+ROUND(Source!AE119*Source!I119, 2))), 2)</f>
        <v>6.22</v>
      </c>
      <c r="T284">
        <f>Source!X119</f>
        <v>181.44</v>
      </c>
      <c r="U284">
        <f>ROUND((Source!FY119/100)*((ROUND(Source!AF119*Source!I119, 2)+ROUND(Source!AE119*Source!I119, 2))), 2)</f>
        <v>3.58</v>
      </c>
      <c r="V284">
        <f>Source!Y119</f>
        <v>104.61</v>
      </c>
    </row>
    <row r="285" spans="1:26" ht="14.25" x14ac:dyDescent="0.2">
      <c r="A285" s="49"/>
      <c r="B285" s="50"/>
      <c r="C285" s="50" t="s">
        <v>792</v>
      </c>
      <c r="D285" s="31"/>
      <c r="E285" s="10"/>
      <c r="F285" s="32">
        <f>Source!AO119</f>
        <v>61.14</v>
      </c>
      <c r="G285" s="33" t="str">
        <f>Source!DG119</f>
        <v>)*1,15</v>
      </c>
      <c r="H285" s="34">
        <f>ROUND(Source!AF119*Source!I119, 2)</f>
        <v>5.62</v>
      </c>
      <c r="I285" s="33"/>
      <c r="J285" s="33">
        <f>IF(Source!BA119&lt;&gt; 0, Source!BA119, 1)</f>
        <v>29.06</v>
      </c>
      <c r="K285" s="34">
        <f>Source!S119</f>
        <v>163.46</v>
      </c>
      <c r="L285" s="35"/>
      <c r="R285">
        <f>H285</f>
        <v>5.62</v>
      </c>
    </row>
    <row r="286" spans="1:26" ht="14.25" x14ac:dyDescent="0.2">
      <c r="A286" s="49"/>
      <c r="B286" s="50"/>
      <c r="C286" s="50" t="s">
        <v>191</v>
      </c>
      <c r="D286" s="31"/>
      <c r="E286" s="10"/>
      <c r="F286" s="32">
        <f>Source!AM119</f>
        <v>11.24</v>
      </c>
      <c r="G286" s="33" t="str">
        <f>Source!DE119</f>
        <v>)*1,25</v>
      </c>
      <c r="H286" s="34">
        <f>ROUND(Source!AD119*Source!I119, 2)</f>
        <v>1.1200000000000001</v>
      </c>
      <c r="I286" s="33"/>
      <c r="J286" s="33">
        <f>IF(Source!BB119&lt;&gt; 0, Source!BB119, 1)</f>
        <v>5.4</v>
      </c>
      <c r="K286" s="34">
        <f>Source!Q119</f>
        <v>6.07</v>
      </c>
      <c r="L286" s="35"/>
    </row>
    <row r="287" spans="1:26" ht="14.25" x14ac:dyDescent="0.2">
      <c r="A287" s="49"/>
      <c r="B287" s="50"/>
      <c r="C287" s="50" t="s">
        <v>799</v>
      </c>
      <c r="D287" s="31"/>
      <c r="E287" s="10"/>
      <c r="F287" s="32">
        <f>Source!AL119</f>
        <v>1395.68</v>
      </c>
      <c r="G287" s="33" t="str">
        <f>Source!DD119</f>
        <v/>
      </c>
      <c r="H287" s="34">
        <f>ROUND(Source!AC119*Source!I119, 2)</f>
        <v>111.65</v>
      </c>
      <c r="I287" s="33"/>
      <c r="J287" s="33">
        <f>IF(Source!BC119&lt;&gt; 0, Source!BC119, 1)</f>
        <v>2.57</v>
      </c>
      <c r="K287" s="34">
        <f>Source!P119</f>
        <v>286.95</v>
      </c>
      <c r="L287" s="35"/>
    </row>
    <row r="288" spans="1:26" ht="14.25" x14ac:dyDescent="0.2">
      <c r="A288" s="49"/>
      <c r="B288" s="50"/>
      <c r="C288" s="50" t="s">
        <v>793</v>
      </c>
      <c r="D288" s="31" t="s">
        <v>794</v>
      </c>
      <c r="E288" s="10">
        <f>Source!BZ119</f>
        <v>123</v>
      </c>
      <c r="F288" s="59" t="str">
        <f>CONCATENATE(" )", Source!DL119, Source!FT119, "=", Source!FX119)</f>
        <v xml:space="preserve"> )*0,9=110,7</v>
      </c>
      <c r="G288" s="60"/>
      <c r="H288" s="34">
        <f>SUM(S284:S292)</f>
        <v>6.22</v>
      </c>
      <c r="I288" s="36"/>
      <c r="J288" s="30">
        <f>Source!AT119</f>
        <v>111</v>
      </c>
      <c r="K288" s="34">
        <f>SUM(T284:T292)</f>
        <v>181.44</v>
      </c>
      <c r="L288" s="35"/>
    </row>
    <row r="289" spans="1:26" ht="14.25" x14ac:dyDescent="0.2">
      <c r="A289" s="49"/>
      <c r="B289" s="50"/>
      <c r="C289" s="50" t="s">
        <v>795</v>
      </c>
      <c r="D289" s="31" t="s">
        <v>794</v>
      </c>
      <c r="E289" s="10">
        <f>Source!CA119</f>
        <v>75</v>
      </c>
      <c r="F289" s="59" t="str">
        <f>CONCATENATE(" )", Source!DM119, Source!FU119, "=", Source!FY119)</f>
        <v xml:space="preserve"> )*0,85=63,75</v>
      </c>
      <c r="G289" s="60"/>
      <c r="H289" s="34">
        <f>SUM(U284:U292)</f>
        <v>3.58</v>
      </c>
      <c r="I289" s="36"/>
      <c r="J289" s="30">
        <f>Source!AU119</f>
        <v>64</v>
      </c>
      <c r="K289" s="34">
        <f>SUM(V284:V292)</f>
        <v>104.61</v>
      </c>
      <c r="L289" s="35"/>
    </row>
    <row r="290" spans="1:26" ht="14.25" x14ac:dyDescent="0.2">
      <c r="A290" s="49"/>
      <c r="B290" s="50"/>
      <c r="C290" s="50" t="s">
        <v>796</v>
      </c>
      <c r="D290" s="31" t="s">
        <v>797</v>
      </c>
      <c r="E290" s="10">
        <f>Source!AQ119</f>
        <v>6.66</v>
      </c>
      <c r="F290" s="32"/>
      <c r="G290" s="33" t="str">
        <f>Source!DI119</f>
        <v>)*1,15</v>
      </c>
      <c r="H290" s="34"/>
      <c r="I290" s="33"/>
      <c r="J290" s="33"/>
      <c r="K290" s="34"/>
      <c r="L290" s="37">
        <f>Source!U119</f>
        <v>0.61272000000000004</v>
      </c>
    </row>
    <row r="291" spans="1:26" ht="28.5" x14ac:dyDescent="0.2">
      <c r="A291" s="49" t="str">
        <f>Source!E120</f>
        <v>20,1</v>
      </c>
      <c r="B291" s="50" t="str">
        <f>Source!F120</f>
        <v>101-4852</v>
      </c>
      <c r="C291" s="50" t="str">
        <f>Source!G120</f>
        <v>Плинтуса для полов пластиковые, 19х48 мм</v>
      </c>
      <c r="D291" s="31" t="str">
        <f>Source!H120</f>
        <v>м</v>
      </c>
      <c r="E291" s="10">
        <f>Source!I120</f>
        <v>-8.08</v>
      </c>
      <c r="F291" s="32">
        <f>Source!AL120+Source!AM120+Source!AO120</f>
        <v>12.3</v>
      </c>
      <c r="G291" s="47" t="s">
        <v>3</v>
      </c>
      <c r="H291" s="34">
        <f>ROUND(Source!AC120*Source!I120, 2)+ROUND(Source!AD120*Source!I120, 2)+ROUND(Source!AF120*Source!I120, 2)</f>
        <v>-99.38</v>
      </c>
      <c r="I291" s="33"/>
      <c r="J291" s="33">
        <f>IF(Source!BC120&lt;&gt; 0, Source!BC120, 1)</f>
        <v>2.16</v>
      </c>
      <c r="K291" s="34">
        <f>Source!O120</f>
        <v>-214.67</v>
      </c>
      <c r="L291" s="35"/>
      <c r="S291">
        <f>ROUND((Source!FX120/100)*((ROUND(Source!AF120*Source!I120, 2)+ROUND(Source!AE120*Source!I120, 2))), 2)</f>
        <v>0</v>
      </c>
      <c r="T291">
        <f>Source!X120</f>
        <v>0</v>
      </c>
      <c r="U291">
        <f>ROUND((Source!FY120/100)*((ROUND(Source!AF120*Source!I120, 2)+ROUND(Source!AE120*Source!I120, 2))), 2)</f>
        <v>0</v>
      </c>
      <c r="V291">
        <f>Source!Y120</f>
        <v>0</v>
      </c>
      <c r="W291">
        <f>IF(Source!BI120&lt;=1,H291, 0)</f>
        <v>-99.38</v>
      </c>
      <c r="X291">
        <f>IF(Source!BI120=2,H291, 0)</f>
        <v>0</v>
      </c>
      <c r="Y291">
        <f>IF(Source!BI120=3,H291, 0)</f>
        <v>0</v>
      </c>
      <c r="Z291">
        <f>IF(Source!BI120=4,H291, 0)</f>
        <v>0</v>
      </c>
    </row>
    <row r="292" spans="1:26" ht="28.5" x14ac:dyDescent="0.2">
      <c r="A292" s="51" t="str">
        <f>Source!E121</f>
        <v>20,2</v>
      </c>
      <c r="B292" s="52" t="str">
        <f>Source!F121</f>
        <v>101-4858</v>
      </c>
      <c r="C292" s="52" t="str">
        <f>Source!G121</f>
        <v>Плинтуса для полов с кабель-каналом пластиковые, 22х49 мм</v>
      </c>
      <c r="D292" s="38" t="str">
        <f>Source!H121</f>
        <v>м</v>
      </c>
      <c r="E292" s="39">
        <f>Source!I121</f>
        <v>8.08</v>
      </c>
      <c r="F292" s="40">
        <f>Source!AL121+Source!AM121+Source!AO121</f>
        <v>21.4</v>
      </c>
      <c r="G292" s="41" t="s">
        <v>3</v>
      </c>
      <c r="H292" s="42">
        <f>ROUND(Source!AC121*Source!I121, 2)+ROUND(Source!AD121*Source!I121, 2)+ROUND(Source!AF121*Source!I121, 2)</f>
        <v>172.91</v>
      </c>
      <c r="I292" s="43"/>
      <c r="J292" s="43">
        <f>IF(Source!BC121&lt;&gt; 0, Source!BC121, 1)</f>
        <v>1.24</v>
      </c>
      <c r="K292" s="42">
        <f>Source!O121</f>
        <v>214.41</v>
      </c>
      <c r="L292" s="44"/>
      <c r="S292">
        <f>ROUND((Source!FX121/100)*((ROUND(Source!AF121*Source!I121, 2)+ROUND(Source!AE121*Source!I121, 2))), 2)</f>
        <v>0</v>
      </c>
      <c r="T292">
        <f>Source!X121</f>
        <v>0</v>
      </c>
      <c r="U292">
        <f>ROUND((Source!FY121/100)*((ROUND(Source!AF121*Source!I121, 2)+ROUND(Source!AE121*Source!I121, 2))), 2)</f>
        <v>0</v>
      </c>
      <c r="V292">
        <f>Source!Y121</f>
        <v>0</v>
      </c>
      <c r="W292">
        <f>IF(Source!BI121&lt;=1,H292, 0)</f>
        <v>172.91</v>
      </c>
      <c r="X292">
        <f>IF(Source!BI121=2,H292, 0)</f>
        <v>0</v>
      </c>
      <c r="Y292">
        <f>IF(Source!BI121=3,H292, 0)</f>
        <v>0</v>
      </c>
      <c r="Z292">
        <f>IF(Source!BI121=4,H292, 0)</f>
        <v>0</v>
      </c>
    </row>
    <row r="293" spans="1:26" ht="15" x14ac:dyDescent="0.25">
      <c r="G293" s="55">
        <f>H285+H286+H287+H288+H289+SUM(H291:H292)</f>
        <v>201.72</v>
      </c>
      <c r="H293" s="55"/>
      <c r="J293" s="55">
        <f>K285+K286+K287+K288+K289+SUM(K291:K292)</f>
        <v>742.2700000000001</v>
      </c>
      <c r="K293" s="55"/>
      <c r="L293" s="45">
        <f>Source!U119</f>
        <v>0.61272000000000004</v>
      </c>
      <c r="O293" s="26">
        <f>G293</f>
        <v>201.72</v>
      </c>
      <c r="P293" s="26">
        <f>J293</f>
        <v>742.2700000000001</v>
      </c>
      <c r="Q293" s="26">
        <f>L293</f>
        <v>0.61272000000000004</v>
      </c>
      <c r="W293">
        <f>IF(Source!BI119&lt;=1,H285+H286+H287+H288+H289, 0)</f>
        <v>128.19</v>
      </c>
      <c r="X293">
        <f>IF(Source!BI119=2,H285+H286+H287+H288+H289, 0)</f>
        <v>0</v>
      </c>
      <c r="Y293">
        <f>IF(Source!BI119=3,H285+H286+H287+H288+H289, 0)</f>
        <v>0</v>
      </c>
      <c r="Z293">
        <f>IF(Source!BI119=4,H285+H286+H287+H288+H289, 0)</f>
        <v>0</v>
      </c>
    </row>
    <row r="295" spans="1:26" ht="15" x14ac:dyDescent="0.25">
      <c r="A295" s="58" t="str">
        <f>CONCATENATE("Итого по разделу: ",IF(Source!G123&lt;&gt;"Новый раздел", Source!G123, ""))</f>
        <v>Итого по разделу: Кабинет 313</v>
      </c>
      <c r="B295" s="58"/>
      <c r="C295" s="58"/>
      <c r="D295" s="58"/>
      <c r="E295" s="58"/>
      <c r="F295" s="58"/>
      <c r="G295" s="57">
        <f>SUM(O182:O294)</f>
        <v>19538.780000000002</v>
      </c>
      <c r="H295" s="57"/>
      <c r="I295" s="29"/>
      <c r="J295" s="57">
        <f>SUM(P182:P294)</f>
        <v>59274.63</v>
      </c>
      <c r="K295" s="57"/>
      <c r="L295" s="45">
        <f>SUM(Q182:Q294)</f>
        <v>45.898240000000008</v>
      </c>
    </row>
    <row r="299" spans="1:26" ht="16.5" x14ac:dyDescent="0.25">
      <c r="A299" s="56" t="str">
        <f>CONCATENATE("Раздел: ",IF(Source!G152&lt;&gt;"Новый раздел", Source!G152, ""))</f>
        <v>Раздел: Кабинет 103</v>
      </c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spans="1:26" ht="79.5" x14ac:dyDescent="0.2">
      <c r="A300" s="49" t="str">
        <f>Source!E156</f>
        <v>1</v>
      </c>
      <c r="B300" s="50" t="s">
        <v>810</v>
      </c>
      <c r="C300" s="50" t="str">
        <f>Source!G156</f>
        <v>Установка жалюзей на окна (прим.)</v>
      </c>
      <c r="D300" s="31" t="str">
        <f>Source!H156</f>
        <v>10 шт.</v>
      </c>
      <c r="E300" s="10">
        <f>Source!I156</f>
        <v>0.1</v>
      </c>
      <c r="F300" s="32">
        <f>Source!AL156+Source!AM156+Source!AO156</f>
        <v>1222.0600000000002</v>
      </c>
      <c r="G300" s="33"/>
      <c r="H300" s="34"/>
      <c r="I300" s="33" t="str">
        <f>Source!BO156</f>
        <v>17-01-002-4</v>
      </c>
      <c r="J300" s="33"/>
      <c r="K300" s="34"/>
      <c r="L300" s="35"/>
      <c r="S300">
        <f>ROUND((Source!FX156/100)*((ROUND(Source!AF156*Source!I156, 2)+ROUND(Source!AE156*Source!I156, 2))), 2)</f>
        <v>3.57</v>
      </c>
      <c r="T300">
        <f>Source!X156</f>
        <v>103.53</v>
      </c>
      <c r="U300">
        <f>ROUND((Source!FY156/100)*((ROUND(Source!AF156*Source!I156, 2)+ROUND(Source!AE156*Source!I156, 2))), 2)</f>
        <v>2.19</v>
      </c>
      <c r="V300">
        <f>Source!Y156</f>
        <v>63.92</v>
      </c>
    </row>
    <row r="301" spans="1:26" ht="14.25" x14ac:dyDescent="0.2">
      <c r="A301" s="49"/>
      <c r="B301" s="50"/>
      <c r="C301" s="50" t="s">
        <v>792</v>
      </c>
      <c r="D301" s="31"/>
      <c r="E301" s="10"/>
      <c r="F301" s="32">
        <f>Source!AO156</f>
        <v>26.94</v>
      </c>
      <c r="G301" s="33" t="str">
        <f>Source!DG156</f>
        <v>)*1,15</v>
      </c>
      <c r="H301" s="34">
        <f>ROUND(Source!AF156*Source!I156, 2)</f>
        <v>3.1</v>
      </c>
      <c r="I301" s="33"/>
      <c r="J301" s="33">
        <f>IF(Source!BA156&lt;&gt; 0, Source!BA156, 1)</f>
        <v>29.06</v>
      </c>
      <c r="K301" s="34">
        <f>Source!S156</f>
        <v>90.03</v>
      </c>
      <c r="L301" s="35"/>
      <c r="R301">
        <f>H301</f>
        <v>3.1</v>
      </c>
    </row>
    <row r="302" spans="1:26" ht="14.25" x14ac:dyDescent="0.2">
      <c r="A302" s="49"/>
      <c r="B302" s="50"/>
      <c r="C302" s="50" t="s">
        <v>191</v>
      </c>
      <c r="D302" s="31"/>
      <c r="E302" s="10"/>
      <c r="F302" s="32">
        <f>Source!AM156</f>
        <v>0.2</v>
      </c>
      <c r="G302" s="33" t="str">
        <f>Source!DE156</f>
        <v>)*1,25</v>
      </c>
      <c r="H302" s="34">
        <f>ROUND(Source!AD156*Source!I156, 2)</f>
        <v>0.03</v>
      </c>
      <c r="I302" s="33"/>
      <c r="J302" s="33">
        <f>IF(Source!BB156&lt;&gt; 0, Source!BB156, 1)</f>
        <v>3.65</v>
      </c>
      <c r="K302" s="34">
        <f>Source!Q156</f>
        <v>0.09</v>
      </c>
      <c r="L302" s="35"/>
    </row>
    <row r="303" spans="1:26" ht="14.25" x14ac:dyDescent="0.2">
      <c r="A303" s="49"/>
      <c r="B303" s="50"/>
      <c r="C303" s="50" t="s">
        <v>799</v>
      </c>
      <c r="D303" s="31"/>
      <c r="E303" s="10"/>
      <c r="F303" s="32">
        <f>Source!AL156</f>
        <v>1194.92</v>
      </c>
      <c r="G303" s="33" t="str">
        <f>Source!DD156</f>
        <v/>
      </c>
      <c r="H303" s="34">
        <f>ROUND(Source!AC156*Source!I156, 2)</f>
        <v>119.49</v>
      </c>
      <c r="I303" s="33"/>
      <c r="J303" s="33">
        <f>IF(Source!BC156&lt;&gt; 0, Source!BC156, 1)</f>
        <v>1.1100000000000001</v>
      </c>
      <c r="K303" s="34">
        <f>Source!P156</f>
        <v>132.63999999999999</v>
      </c>
      <c r="L303" s="35"/>
    </row>
    <row r="304" spans="1:26" ht="14.25" x14ac:dyDescent="0.2">
      <c r="A304" s="49"/>
      <c r="B304" s="50"/>
      <c r="C304" s="50" t="s">
        <v>793</v>
      </c>
      <c r="D304" s="31" t="s">
        <v>794</v>
      </c>
      <c r="E304" s="10">
        <f>Source!BZ156</f>
        <v>128</v>
      </c>
      <c r="F304" s="59" t="str">
        <f>CONCATENATE(" )", Source!DL156, Source!FT156, "=", Source!FX156)</f>
        <v xml:space="preserve"> )*0,9=115,2</v>
      </c>
      <c r="G304" s="60"/>
      <c r="H304" s="34">
        <f>SUM(S300:S308)</f>
        <v>3.57</v>
      </c>
      <c r="I304" s="36"/>
      <c r="J304" s="30">
        <f>Source!AT156</f>
        <v>115</v>
      </c>
      <c r="K304" s="34">
        <f>SUM(T300:T308)</f>
        <v>103.53</v>
      </c>
      <c r="L304" s="35"/>
    </row>
    <row r="305" spans="1:26" ht="14.25" x14ac:dyDescent="0.2">
      <c r="A305" s="49"/>
      <c r="B305" s="50"/>
      <c r="C305" s="50" t="s">
        <v>795</v>
      </c>
      <c r="D305" s="31" t="s">
        <v>794</v>
      </c>
      <c r="E305" s="10">
        <f>Source!CA156</f>
        <v>83</v>
      </c>
      <c r="F305" s="59" t="str">
        <f>CONCATENATE(" )", Source!DM156, Source!FU156, "=", Source!FY156)</f>
        <v xml:space="preserve"> )*0,85=70,55</v>
      </c>
      <c r="G305" s="60"/>
      <c r="H305" s="34">
        <f>SUM(U300:U308)</f>
        <v>2.19</v>
      </c>
      <c r="I305" s="36"/>
      <c r="J305" s="30">
        <f>Source!AU156</f>
        <v>71</v>
      </c>
      <c r="K305" s="34">
        <f>SUM(V300:V308)</f>
        <v>63.92</v>
      </c>
      <c r="L305" s="35"/>
    </row>
    <row r="306" spans="1:26" ht="14.25" x14ac:dyDescent="0.2">
      <c r="A306" s="49"/>
      <c r="B306" s="50"/>
      <c r="C306" s="50" t="s">
        <v>796</v>
      </c>
      <c r="D306" s="31" t="s">
        <v>797</v>
      </c>
      <c r="E306" s="10">
        <f>Source!AQ156</f>
        <v>2.8</v>
      </c>
      <c r="F306" s="32"/>
      <c r="G306" s="33" t="str">
        <f>Source!DI156</f>
        <v>)*1,15</v>
      </c>
      <c r="H306" s="34"/>
      <c r="I306" s="33"/>
      <c r="J306" s="33"/>
      <c r="K306" s="34"/>
      <c r="L306" s="37">
        <f>Source!U156</f>
        <v>0.32200000000000001</v>
      </c>
    </row>
    <row r="307" spans="1:26" ht="42.75" x14ac:dyDescent="0.2">
      <c r="A307" s="49" t="str">
        <f>Source!E157</f>
        <v>1,1</v>
      </c>
      <c r="B307" s="50" t="str">
        <f>Source!F157</f>
        <v>301-1528</v>
      </c>
      <c r="C307" s="50" t="str">
        <f>Source!G157</f>
        <v>Гарнитура туалетная: вешалки трехрожковые стальные с гальванопокрытием 285х80х25 мм</v>
      </c>
      <c r="D307" s="31" t="str">
        <f>Source!H157</f>
        <v>шт.</v>
      </c>
      <c r="E307" s="10">
        <f>Source!I157</f>
        <v>-1</v>
      </c>
      <c r="F307" s="32">
        <f>Source!AL157+Source!AM157+Source!AO157</f>
        <v>118.9</v>
      </c>
      <c r="G307" s="47" t="s">
        <v>3</v>
      </c>
      <c r="H307" s="34">
        <f>ROUND(Source!AC157*Source!I157, 2)+ROUND(Source!AD157*Source!I157, 2)+ROUND(Source!AF157*Source!I157, 2)</f>
        <v>-118.9</v>
      </c>
      <c r="I307" s="33"/>
      <c r="J307" s="33">
        <f>IF(Source!BC157&lt;&gt; 0, Source!BC157, 1)</f>
        <v>1.1000000000000001</v>
      </c>
      <c r="K307" s="34">
        <f>Source!O157</f>
        <v>-130.79</v>
      </c>
      <c r="L307" s="35"/>
      <c r="S307">
        <f>ROUND((Source!FX157/100)*((ROUND(Source!AF157*Source!I157, 2)+ROUND(Source!AE157*Source!I157, 2))), 2)</f>
        <v>0</v>
      </c>
      <c r="T307">
        <f>Source!X157</f>
        <v>0</v>
      </c>
      <c r="U307">
        <f>ROUND((Source!FY157/100)*((ROUND(Source!AF157*Source!I157, 2)+ROUND(Source!AE157*Source!I157, 2))), 2)</f>
        <v>0</v>
      </c>
      <c r="V307">
        <f>Source!Y157</f>
        <v>0</v>
      </c>
      <c r="W307">
        <f>IF(Source!BI157&lt;=1,H307, 0)</f>
        <v>-118.9</v>
      </c>
      <c r="X307">
        <f>IF(Source!BI157=2,H307, 0)</f>
        <v>0</v>
      </c>
      <c r="Y307">
        <f>IF(Source!BI157=3,H307, 0)</f>
        <v>0</v>
      </c>
      <c r="Z307">
        <f>IF(Source!BI157=4,H307, 0)</f>
        <v>0</v>
      </c>
    </row>
    <row r="308" spans="1:26" ht="54" x14ac:dyDescent="0.2">
      <c r="A308" s="51" t="str">
        <f>Source!E158</f>
        <v>1,2</v>
      </c>
      <c r="B308" s="52" t="str">
        <f>Source!F158</f>
        <v>цена поставщика</v>
      </c>
      <c r="C308" s="52" t="s">
        <v>811</v>
      </c>
      <c r="D308" s="38" t="str">
        <f>Source!H158</f>
        <v>компл.</v>
      </c>
      <c r="E308" s="39">
        <f>Source!I158</f>
        <v>1</v>
      </c>
      <c r="F308" s="40">
        <f>Source!AL158+Source!AM158+Source!AO158</f>
        <v>1500</v>
      </c>
      <c r="G308" s="41" t="s">
        <v>3</v>
      </c>
      <c r="H308" s="42">
        <f>ROUND(Source!AC158*Source!I158, 2)+ROUND(Source!AD158*Source!I158, 2)+ROUND(Source!AF158*Source!I158, 2)</f>
        <v>1500</v>
      </c>
      <c r="I308" s="43"/>
      <c r="J308" s="43">
        <f>IF(Source!BC158&lt;&gt; 0, Source!BC158, 1)</f>
        <v>1</v>
      </c>
      <c r="K308" s="42">
        <f>Source!O158</f>
        <v>1500</v>
      </c>
      <c r="L308" s="44"/>
      <c r="S308">
        <f>ROUND((Source!FX158/100)*((ROUND(Source!AF158*Source!I158, 2)+ROUND(Source!AE158*Source!I158, 2))), 2)</f>
        <v>0</v>
      </c>
      <c r="T308">
        <f>Source!X158</f>
        <v>0</v>
      </c>
      <c r="U308">
        <f>ROUND((Source!FY158/100)*((ROUND(Source!AF158*Source!I158, 2)+ROUND(Source!AE158*Source!I158, 2))), 2)</f>
        <v>0</v>
      </c>
      <c r="V308">
        <f>Source!Y158</f>
        <v>0</v>
      </c>
      <c r="W308">
        <f>IF(Source!BI158&lt;=1,H308, 0)</f>
        <v>1500</v>
      </c>
      <c r="X308">
        <f>IF(Source!BI158=2,H308, 0)</f>
        <v>0</v>
      </c>
      <c r="Y308">
        <f>IF(Source!BI158=3,H308, 0)</f>
        <v>0</v>
      </c>
      <c r="Z308">
        <f>IF(Source!BI158=4,H308, 0)</f>
        <v>0</v>
      </c>
    </row>
    <row r="309" spans="1:26" ht="15" x14ac:dyDescent="0.25">
      <c r="G309" s="55">
        <f>H301+H302+H303+H304+H305+SUM(H307:H308)</f>
        <v>1509.48</v>
      </c>
      <c r="H309" s="55"/>
      <c r="J309" s="55">
        <f>K301+K302+K303+K304+K305+SUM(K307:K308)</f>
        <v>1759.42</v>
      </c>
      <c r="K309" s="55"/>
      <c r="L309" s="45">
        <f>Source!U156</f>
        <v>0.32200000000000001</v>
      </c>
      <c r="O309" s="26">
        <f>G309</f>
        <v>1509.48</v>
      </c>
      <c r="P309" s="26">
        <f>J309</f>
        <v>1759.42</v>
      </c>
      <c r="Q309" s="26">
        <f>L309</f>
        <v>0.32200000000000001</v>
      </c>
      <c r="W309">
        <f>IF(Source!BI156&lt;=1,H301+H302+H303+H304+H305, 0)</f>
        <v>128.38</v>
      </c>
      <c r="X309">
        <f>IF(Source!BI156=2,H301+H302+H303+H304+H305, 0)</f>
        <v>0</v>
      </c>
      <c r="Y309">
        <f>IF(Source!BI156=3,H301+H302+H303+H304+H305, 0)</f>
        <v>0</v>
      </c>
      <c r="Z309">
        <f>IF(Source!BI156=4,H301+H302+H303+H304+H305, 0)</f>
        <v>0</v>
      </c>
    </row>
    <row r="311" spans="1:26" ht="15" x14ac:dyDescent="0.25">
      <c r="A311" s="58" t="str">
        <f>CONCATENATE("Итого по разделу: ",IF(Source!G160&lt;&gt;"Новый раздел", Source!G160, ""))</f>
        <v>Итого по разделу: Кабинет 103</v>
      </c>
      <c r="B311" s="58"/>
      <c r="C311" s="58"/>
      <c r="D311" s="58"/>
      <c r="E311" s="58"/>
      <c r="F311" s="58"/>
      <c r="G311" s="57">
        <f>SUM(O299:O310)</f>
        <v>1509.48</v>
      </c>
      <c r="H311" s="57"/>
      <c r="I311" s="29"/>
      <c r="J311" s="57">
        <f>SUM(P299:P310)</f>
        <v>1759.42</v>
      </c>
      <c r="K311" s="57"/>
      <c r="L311" s="45">
        <f>SUM(Q299:Q310)</f>
        <v>0.32200000000000001</v>
      </c>
    </row>
    <row r="315" spans="1:26" ht="16.5" x14ac:dyDescent="0.25">
      <c r="A315" s="56" t="str">
        <f>CONCATENATE("Раздел: ",IF(Source!G189&lt;&gt;"Новый раздел", Source!G189, ""))</f>
        <v>Раздел: Помещение в подвальном этаже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</row>
    <row r="316" spans="1:26" ht="42.75" x14ac:dyDescent="0.2">
      <c r="A316" s="49" t="str">
        <f>Source!E193</f>
        <v>1</v>
      </c>
      <c r="B316" s="50" t="str">
        <f>Source!F193</f>
        <v>56-10-1</v>
      </c>
      <c r="C316" s="50" t="str">
        <f>Source!G193</f>
        <v>Снятие дверных полотен 2,1х0,9</v>
      </c>
      <c r="D316" s="31" t="str">
        <f>Source!H193</f>
        <v>100 м2 дверных полотен</v>
      </c>
      <c r="E316" s="10">
        <f>Source!I193</f>
        <v>1.89E-2</v>
      </c>
      <c r="F316" s="32">
        <f>Source!AL193+Source!AM193+Source!AO193</f>
        <v>288.06</v>
      </c>
      <c r="G316" s="33"/>
      <c r="H316" s="34"/>
      <c r="I316" s="33" t="str">
        <f>Source!BO193</f>
        <v>56-10-1</v>
      </c>
      <c r="J316" s="33"/>
      <c r="K316" s="34"/>
      <c r="L316" s="35"/>
      <c r="S316">
        <f>ROUND((Source!FX193/100)*((ROUND(Source!AF193*Source!I193, 2)+ROUND(Source!AE193*Source!I193, 2))), 2)</f>
        <v>4.46</v>
      </c>
      <c r="T316">
        <f>Source!X193</f>
        <v>129.72999999999999</v>
      </c>
      <c r="U316">
        <f>ROUND((Source!FY193/100)*((ROUND(Source!AF193*Source!I193, 2)+ROUND(Source!AE193*Source!I193, 2))), 2)</f>
        <v>3.37</v>
      </c>
      <c r="V316">
        <f>Source!Y193</f>
        <v>98.09</v>
      </c>
    </row>
    <row r="317" spans="1:26" ht="14.25" x14ac:dyDescent="0.2">
      <c r="A317" s="49"/>
      <c r="B317" s="50"/>
      <c r="C317" s="50" t="s">
        <v>792</v>
      </c>
      <c r="D317" s="31"/>
      <c r="E317" s="10"/>
      <c r="F317" s="32">
        <f>Source!AO193</f>
        <v>288.06</v>
      </c>
      <c r="G317" s="33" t="str">
        <f>Source!DG193</f>
        <v/>
      </c>
      <c r="H317" s="34">
        <f>ROUND(Source!AF193*Source!I193, 2)</f>
        <v>5.44</v>
      </c>
      <c r="I317" s="33"/>
      <c r="J317" s="33">
        <f>IF(Source!BA193&lt;&gt; 0, Source!BA193, 1)</f>
        <v>29.06</v>
      </c>
      <c r="K317" s="34">
        <f>Source!S193</f>
        <v>158.21</v>
      </c>
      <c r="L317" s="35"/>
      <c r="R317">
        <f>H317</f>
        <v>5.44</v>
      </c>
    </row>
    <row r="318" spans="1:26" ht="14.25" x14ac:dyDescent="0.2">
      <c r="A318" s="49"/>
      <c r="B318" s="50"/>
      <c r="C318" s="50" t="s">
        <v>793</v>
      </c>
      <c r="D318" s="31" t="s">
        <v>794</v>
      </c>
      <c r="E318" s="10">
        <f>Source!BZ193</f>
        <v>82</v>
      </c>
      <c r="F318" s="53"/>
      <c r="G318" s="33"/>
      <c r="H318" s="34">
        <f>SUM(S316:S321)</f>
        <v>4.46</v>
      </c>
      <c r="I318" s="36"/>
      <c r="J318" s="30">
        <f>Source!AT193</f>
        <v>82</v>
      </c>
      <c r="K318" s="34">
        <f>SUM(T316:T321)</f>
        <v>129.72999999999999</v>
      </c>
      <c r="L318" s="35"/>
    </row>
    <row r="319" spans="1:26" ht="14.25" x14ac:dyDescent="0.2">
      <c r="A319" s="49"/>
      <c r="B319" s="50"/>
      <c r="C319" s="50" t="s">
        <v>795</v>
      </c>
      <c r="D319" s="31" t="s">
        <v>794</v>
      </c>
      <c r="E319" s="10">
        <f>Source!CA193</f>
        <v>62</v>
      </c>
      <c r="F319" s="53"/>
      <c r="G319" s="33"/>
      <c r="H319" s="34">
        <f>SUM(U316:U321)</f>
        <v>3.37</v>
      </c>
      <c r="I319" s="36"/>
      <c r="J319" s="30">
        <f>Source!AU193</f>
        <v>62</v>
      </c>
      <c r="K319" s="34">
        <f>SUM(V316:V321)</f>
        <v>98.09</v>
      </c>
      <c r="L319" s="35"/>
    </row>
    <row r="320" spans="1:26" ht="14.25" x14ac:dyDescent="0.2">
      <c r="A320" s="49"/>
      <c r="B320" s="50"/>
      <c r="C320" s="50" t="s">
        <v>796</v>
      </c>
      <c r="D320" s="31" t="s">
        <v>797</v>
      </c>
      <c r="E320" s="10">
        <f>Source!AQ193</f>
        <v>36.28</v>
      </c>
      <c r="F320" s="32"/>
      <c r="G320" s="33" t="str">
        <f>Source!DI193</f>
        <v/>
      </c>
      <c r="H320" s="34"/>
      <c r="I320" s="33"/>
      <c r="J320" s="33"/>
      <c r="K320" s="34"/>
      <c r="L320" s="37">
        <f>Source!U193</f>
        <v>0.68569200000000008</v>
      </c>
    </row>
    <row r="321" spans="1:26" ht="14.25" x14ac:dyDescent="0.2">
      <c r="A321" s="51" t="str">
        <f>Source!E194</f>
        <v>1,1</v>
      </c>
      <c r="B321" s="52" t="str">
        <f>Source!F194</f>
        <v>509-9900</v>
      </c>
      <c r="C321" s="52" t="str">
        <f>Source!G194</f>
        <v>Строительный мусор</v>
      </c>
      <c r="D321" s="38" t="str">
        <f>Source!H194</f>
        <v>т</v>
      </c>
      <c r="E321" s="39">
        <f>Source!I194</f>
        <v>2.2301999999999999E-2</v>
      </c>
      <c r="F321" s="40">
        <f>Source!AL194+Source!AM194+Source!AO194</f>
        <v>0</v>
      </c>
      <c r="G321" s="41" t="s">
        <v>3</v>
      </c>
      <c r="H321" s="42">
        <f>ROUND(Source!AC194*Source!I194, 2)+ROUND(Source!AD194*Source!I194, 2)+ROUND(Source!AF194*Source!I194, 2)</f>
        <v>0</v>
      </c>
      <c r="I321" s="43"/>
      <c r="J321" s="43">
        <f>IF(Source!BC194&lt;&gt; 0, Source!BC194, 1)</f>
        <v>1</v>
      </c>
      <c r="K321" s="42">
        <f>Source!O194</f>
        <v>0</v>
      </c>
      <c r="L321" s="44"/>
      <c r="S321">
        <f>ROUND((Source!FX194/100)*((ROUND(Source!AF194*Source!I194, 2)+ROUND(Source!AE194*Source!I194, 2))), 2)</f>
        <v>0</v>
      </c>
      <c r="T321">
        <f>Source!X194</f>
        <v>0</v>
      </c>
      <c r="U321">
        <f>ROUND((Source!FY194/100)*((ROUND(Source!AF194*Source!I194, 2)+ROUND(Source!AE194*Source!I194, 2))), 2)</f>
        <v>0</v>
      </c>
      <c r="V321">
        <f>Source!Y194</f>
        <v>0</v>
      </c>
      <c r="W321">
        <f>IF(Source!BI194&lt;=1,H321, 0)</f>
        <v>0</v>
      </c>
      <c r="X321">
        <f>IF(Source!BI194=2,H321, 0)</f>
        <v>0</v>
      </c>
      <c r="Y321">
        <f>IF(Source!BI194=3,H321, 0)</f>
        <v>0</v>
      </c>
      <c r="Z321">
        <f>IF(Source!BI194=4,H321, 0)</f>
        <v>0</v>
      </c>
    </row>
    <row r="322" spans="1:26" ht="15" x14ac:dyDescent="0.25">
      <c r="G322" s="55">
        <f>H317+H318+H319+SUM(H321:H321)</f>
        <v>13.27</v>
      </c>
      <c r="H322" s="55"/>
      <c r="J322" s="55">
        <f>K317+K318+K319+SUM(K321:K321)</f>
        <v>386.03</v>
      </c>
      <c r="K322" s="55"/>
      <c r="L322" s="45">
        <f>Source!U193</f>
        <v>0.68569200000000008</v>
      </c>
      <c r="O322" s="26">
        <f>G322</f>
        <v>13.27</v>
      </c>
      <c r="P322" s="26">
        <f>J322</f>
        <v>386.03</v>
      </c>
      <c r="Q322" s="26">
        <f>L322</f>
        <v>0.68569200000000008</v>
      </c>
      <c r="W322">
        <f>IF(Source!BI193&lt;=1,H317+H318+H319, 0)</f>
        <v>13.27</v>
      </c>
      <c r="X322">
        <f>IF(Source!BI193=2,H317+H318+H319, 0)</f>
        <v>0</v>
      </c>
      <c r="Y322">
        <f>IF(Source!BI193=3,H317+H318+H319, 0)</f>
        <v>0</v>
      </c>
      <c r="Z322">
        <f>IF(Source!BI193=4,H317+H318+H319, 0)</f>
        <v>0</v>
      </c>
    </row>
    <row r="323" spans="1:26" ht="42.75" x14ac:dyDescent="0.2">
      <c r="A323" s="49" t="str">
        <f>Source!E195</f>
        <v>2</v>
      </c>
      <c r="B323" s="50" t="str">
        <f>Source!F195</f>
        <v>56-9-1</v>
      </c>
      <c r="C323" s="50" t="str">
        <f>Source!G195</f>
        <v>Демонтаж дверных коробок в каменных стенах с отбивкой штукатурки в откосах</v>
      </c>
      <c r="D323" s="31" t="str">
        <f>Source!H195</f>
        <v>100 коробок</v>
      </c>
      <c r="E323" s="10">
        <f>Source!I195</f>
        <v>0.01</v>
      </c>
      <c r="F323" s="32">
        <f>Source!AL195+Source!AM195+Source!AO195</f>
        <v>1634.97</v>
      </c>
      <c r="G323" s="33"/>
      <c r="H323" s="34"/>
      <c r="I323" s="33" t="str">
        <f>Source!BO195</f>
        <v>56-9-1</v>
      </c>
      <c r="J323" s="33"/>
      <c r="K323" s="34"/>
      <c r="L323" s="35"/>
      <c r="S323">
        <f>ROUND((Source!FX195/100)*((ROUND(Source!AF195*Source!I195, 2)+ROUND(Source!AE195*Source!I195, 2))), 2)</f>
        <v>12.12</v>
      </c>
      <c r="T323">
        <f>Source!X195</f>
        <v>352.18</v>
      </c>
      <c r="U323">
        <f>ROUND((Source!FY195/100)*((ROUND(Source!AF195*Source!I195, 2)+ROUND(Source!AE195*Source!I195, 2))), 2)</f>
        <v>9.16</v>
      </c>
      <c r="V323">
        <f>Source!Y195</f>
        <v>266.27999999999997</v>
      </c>
    </row>
    <row r="324" spans="1:26" ht="14.25" x14ac:dyDescent="0.2">
      <c r="A324" s="49"/>
      <c r="B324" s="50"/>
      <c r="C324" s="50" t="s">
        <v>792</v>
      </c>
      <c r="D324" s="31"/>
      <c r="E324" s="10"/>
      <c r="F324" s="32">
        <f>Source!AO195</f>
        <v>1437.99</v>
      </c>
      <c r="G324" s="33" t="str">
        <f>Source!DG195</f>
        <v/>
      </c>
      <c r="H324" s="34">
        <f>ROUND(Source!AF195*Source!I195, 2)</f>
        <v>14.38</v>
      </c>
      <c r="I324" s="33"/>
      <c r="J324" s="33">
        <f>IF(Source!BA195&lt;&gt; 0, Source!BA195, 1)</f>
        <v>29.06</v>
      </c>
      <c r="K324" s="34">
        <f>Source!S195</f>
        <v>417.88</v>
      </c>
      <c r="L324" s="35"/>
      <c r="R324">
        <f>H324</f>
        <v>14.38</v>
      </c>
    </row>
    <row r="325" spans="1:26" ht="14.25" x14ac:dyDescent="0.2">
      <c r="A325" s="49"/>
      <c r="B325" s="50"/>
      <c r="C325" s="50" t="s">
        <v>191</v>
      </c>
      <c r="D325" s="31"/>
      <c r="E325" s="10"/>
      <c r="F325" s="32">
        <f>Source!AM195</f>
        <v>196.98</v>
      </c>
      <c r="G325" s="33" t="str">
        <f>Source!DE195</f>
        <v/>
      </c>
      <c r="H325" s="34">
        <f>ROUND(Source!AD195*Source!I195, 2)</f>
        <v>1.97</v>
      </c>
      <c r="I325" s="33"/>
      <c r="J325" s="33">
        <f>IF(Source!BB195&lt;&gt; 0, Source!BB195, 1)</f>
        <v>10</v>
      </c>
      <c r="K325" s="34">
        <f>Source!Q195</f>
        <v>19.7</v>
      </c>
      <c r="L325" s="35"/>
    </row>
    <row r="326" spans="1:26" ht="14.25" x14ac:dyDescent="0.2">
      <c r="A326" s="49"/>
      <c r="B326" s="50"/>
      <c r="C326" s="50" t="s">
        <v>798</v>
      </c>
      <c r="D326" s="31"/>
      <c r="E326" s="10"/>
      <c r="F326" s="32">
        <f>Source!AN195</f>
        <v>39.94</v>
      </c>
      <c r="G326" s="33" t="str">
        <f>Source!DF195</f>
        <v/>
      </c>
      <c r="H326" s="46">
        <f>ROUND(Source!AE195*Source!I195, 2)</f>
        <v>0.4</v>
      </c>
      <c r="I326" s="33"/>
      <c r="J326" s="33">
        <f>IF(Source!BS195&lt;&gt; 0, Source!BS195, 1)</f>
        <v>29.06</v>
      </c>
      <c r="K326" s="46">
        <f>Source!R195</f>
        <v>11.61</v>
      </c>
      <c r="L326" s="35"/>
      <c r="R326">
        <f>H326</f>
        <v>0.4</v>
      </c>
    </row>
    <row r="327" spans="1:26" ht="14.25" x14ac:dyDescent="0.2">
      <c r="A327" s="49"/>
      <c r="B327" s="50"/>
      <c r="C327" s="50" t="s">
        <v>793</v>
      </c>
      <c r="D327" s="31" t="s">
        <v>794</v>
      </c>
      <c r="E327" s="10">
        <f>Source!BZ195</f>
        <v>82</v>
      </c>
      <c r="F327" s="53"/>
      <c r="G327" s="33"/>
      <c r="H327" s="34">
        <f>SUM(S323:S330)</f>
        <v>12.12</v>
      </c>
      <c r="I327" s="36"/>
      <c r="J327" s="30">
        <f>Source!AT195</f>
        <v>82</v>
      </c>
      <c r="K327" s="34">
        <f>SUM(T323:T330)</f>
        <v>352.18</v>
      </c>
      <c r="L327" s="35"/>
    </row>
    <row r="328" spans="1:26" ht="14.25" x14ac:dyDescent="0.2">
      <c r="A328" s="49"/>
      <c r="B328" s="50"/>
      <c r="C328" s="50" t="s">
        <v>795</v>
      </c>
      <c r="D328" s="31" t="s">
        <v>794</v>
      </c>
      <c r="E328" s="10">
        <f>Source!CA195</f>
        <v>62</v>
      </c>
      <c r="F328" s="53"/>
      <c r="G328" s="33"/>
      <c r="H328" s="34">
        <f>SUM(U323:U330)</f>
        <v>9.16</v>
      </c>
      <c r="I328" s="36"/>
      <c r="J328" s="30">
        <f>Source!AU195</f>
        <v>62</v>
      </c>
      <c r="K328" s="34">
        <f>SUM(V323:V330)</f>
        <v>266.27999999999997</v>
      </c>
      <c r="L328" s="35"/>
    </row>
    <row r="329" spans="1:26" ht="14.25" x14ac:dyDescent="0.2">
      <c r="A329" s="49"/>
      <c r="B329" s="50"/>
      <c r="C329" s="50" t="s">
        <v>796</v>
      </c>
      <c r="D329" s="31" t="s">
        <v>797</v>
      </c>
      <c r="E329" s="10">
        <f>Source!AQ195</f>
        <v>179.3</v>
      </c>
      <c r="F329" s="32"/>
      <c r="G329" s="33" t="str">
        <f>Source!DI195</f>
        <v/>
      </c>
      <c r="H329" s="34"/>
      <c r="I329" s="33"/>
      <c r="J329" s="33"/>
      <c r="K329" s="34"/>
      <c r="L329" s="37">
        <f>Source!U195</f>
        <v>1.7930000000000001</v>
      </c>
    </row>
    <row r="330" spans="1:26" ht="14.25" x14ac:dyDescent="0.2">
      <c r="A330" s="51" t="str">
        <f>Source!E196</f>
        <v>2,1</v>
      </c>
      <c r="B330" s="52" t="str">
        <f>Source!F196</f>
        <v>509-9900</v>
      </c>
      <c r="C330" s="52" t="str">
        <f>Source!G196</f>
        <v>Строительный мусор</v>
      </c>
      <c r="D330" s="38" t="str">
        <f>Source!H196</f>
        <v>т</v>
      </c>
      <c r="E330" s="39">
        <f>Source!I196</f>
        <v>0.105</v>
      </c>
      <c r="F330" s="40">
        <f>Source!AL196+Source!AM196+Source!AO196</f>
        <v>0</v>
      </c>
      <c r="G330" s="41" t="s">
        <v>3</v>
      </c>
      <c r="H330" s="42">
        <f>ROUND(Source!AC196*Source!I196, 2)+ROUND(Source!AD196*Source!I196, 2)+ROUND(Source!AF196*Source!I196, 2)</f>
        <v>0</v>
      </c>
      <c r="I330" s="43"/>
      <c r="J330" s="43">
        <f>IF(Source!BC196&lt;&gt; 0, Source!BC196, 1)</f>
        <v>1</v>
      </c>
      <c r="K330" s="42">
        <f>Source!O196</f>
        <v>0</v>
      </c>
      <c r="L330" s="44"/>
      <c r="S330">
        <f>ROUND((Source!FX196/100)*((ROUND(Source!AF196*Source!I196, 2)+ROUND(Source!AE196*Source!I196, 2))), 2)</f>
        <v>0</v>
      </c>
      <c r="T330">
        <f>Source!X196</f>
        <v>0</v>
      </c>
      <c r="U330">
        <f>ROUND((Source!FY196/100)*((ROUND(Source!AF196*Source!I196, 2)+ROUND(Source!AE196*Source!I196, 2))), 2)</f>
        <v>0</v>
      </c>
      <c r="V330">
        <f>Source!Y196</f>
        <v>0</v>
      </c>
      <c r="W330">
        <f>IF(Source!BI196&lt;=1,H330, 0)</f>
        <v>0</v>
      </c>
      <c r="X330">
        <f>IF(Source!BI196=2,H330, 0)</f>
        <v>0</v>
      </c>
      <c r="Y330">
        <f>IF(Source!BI196=3,H330, 0)</f>
        <v>0</v>
      </c>
      <c r="Z330">
        <f>IF(Source!BI196=4,H330, 0)</f>
        <v>0</v>
      </c>
    </row>
    <row r="331" spans="1:26" ht="15" x14ac:dyDescent="0.25">
      <c r="G331" s="55">
        <f>H324+H325+H327+H328+SUM(H330:H330)</f>
        <v>37.629999999999995</v>
      </c>
      <c r="H331" s="55"/>
      <c r="J331" s="55">
        <f>K324+K325+K327+K328+SUM(K330:K330)</f>
        <v>1056.04</v>
      </c>
      <c r="K331" s="55"/>
      <c r="L331" s="45">
        <f>Source!U195</f>
        <v>1.7930000000000001</v>
      </c>
      <c r="O331" s="26">
        <f>G331</f>
        <v>37.629999999999995</v>
      </c>
      <c r="P331" s="26">
        <f>J331</f>
        <v>1056.04</v>
      </c>
      <c r="Q331" s="26">
        <f>L331</f>
        <v>1.7930000000000001</v>
      </c>
      <c r="W331">
        <f>IF(Source!BI195&lt;=1,H324+H325+H327+H328, 0)</f>
        <v>37.629999999999995</v>
      </c>
      <c r="X331">
        <f>IF(Source!BI195=2,H324+H325+H327+H328, 0)</f>
        <v>0</v>
      </c>
      <c r="Y331">
        <f>IF(Source!BI195=3,H324+H325+H327+H328, 0)</f>
        <v>0</v>
      </c>
      <c r="Z331">
        <f>IF(Source!BI195=4,H324+H325+H327+H328, 0)</f>
        <v>0</v>
      </c>
    </row>
    <row r="332" spans="1:26" ht="79.5" x14ac:dyDescent="0.2">
      <c r="A332" s="49" t="str">
        <f>Source!E197</f>
        <v>3</v>
      </c>
      <c r="B332" s="50" t="s">
        <v>812</v>
      </c>
      <c r="C332" s="50" t="str">
        <f>Source!G197</f>
        <v>Установка блоков в наружных и внутренних дверных проемах в каменных стенах, площадь проема до 3 м2</v>
      </c>
      <c r="D332" s="31" t="str">
        <f>Source!H197</f>
        <v>100 м2 проемов</v>
      </c>
      <c r="E332" s="10">
        <f>Source!I197</f>
        <v>1.89E-2</v>
      </c>
      <c r="F332" s="32">
        <f>Source!AL197+Source!AM197+Source!AO197</f>
        <v>24625.68</v>
      </c>
      <c r="G332" s="33"/>
      <c r="H332" s="34"/>
      <c r="I332" s="33" t="str">
        <f>Source!BO197</f>
        <v>10-01-039-1</v>
      </c>
      <c r="J332" s="33"/>
      <c r="K332" s="34"/>
      <c r="L332" s="35"/>
      <c r="S332">
        <f>ROUND((Source!FX197/100)*((ROUND(Source!AF197*Source!I197, 2)+ROUND(Source!AE197*Source!I197, 2))), 2)</f>
        <v>22.25</v>
      </c>
      <c r="T332">
        <f>Source!X197</f>
        <v>645.47</v>
      </c>
      <c r="U332">
        <f>ROUND((Source!FY197/100)*((ROUND(Source!AF197*Source!I197, 2)+ROUND(Source!AE197*Source!I197, 2))), 2)</f>
        <v>11.22</v>
      </c>
      <c r="V332">
        <f>Source!Y197</f>
        <v>328.82</v>
      </c>
    </row>
    <row r="333" spans="1:26" ht="14.25" x14ac:dyDescent="0.2">
      <c r="A333" s="49"/>
      <c r="B333" s="50"/>
      <c r="C333" s="50" t="s">
        <v>792</v>
      </c>
      <c r="D333" s="31"/>
      <c r="E333" s="10"/>
      <c r="F333" s="32">
        <f>Source!AO197</f>
        <v>821.89</v>
      </c>
      <c r="G333" s="33" t="str">
        <f>Source!DG197</f>
        <v>)*1,15</v>
      </c>
      <c r="H333" s="34">
        <f>ROUND(Source!AF197*Source!I197, 2)</f>
        <v>17.86</v>
      </c>
      <c r="I333" s="33"/>
      <c r="J333" s="33">
        <f>IF(Source!BA197&lt;&gt; 0, Source!BA197, 1)</f>
        <v>29.06</v>
      </c>
      <c r="K333" s="34">
        <f>Source!S197</f>
        <v>519.12</v>
      </c>
      <c r="L333" s="35"/>
      <c r="R333">
        <f>H333</f>
        <v>17.86</v>
      </c>
    </row>
    <row r="334" spans="1:26" ht="14.25" x14ac:dyDescent="0.2">
      <c r="A334" s="49"/>
      <c r="B334" s="50"/>
      <c r="C334" s="50" t="s">
        <v>191</v>
      </c>
      <c r="D334" s="31"/>
      <c r="E334" s="10"/>
      <c r="F334" s="32">
        <f>Source!AM197</f>
        <v>1010.68</v>
      </c>
      <c r="G334" s="33" t="str">
        <f>Source!DE197</f>
        <v>)*1,25</v>
      </c>
      <c r="H334" s="34">
        <f>ROUND(Source!AD197*Source!I197, 2)</f>
        <v>23.88</v>
      </c>
      <c r="I334" s="33"/>
      <c r="J334" s="33">
        <f>IF(Source!BB197&lt;&gt; 0, Source!BB197, 1)</f>
        <v>9.6</v>
      </c>
      <c r="K334" s="34">
        <f>Source!Q197</f>
        <v>229.22</v>
      </c>
      <c r="L334" s="35"/>
    </row>
    <row r="335" spans="1:26" ht="14.25" x14ac:dyDescent="0.2">
      <c r="A335" s="49"/>
      <c r="B335" s="50"/>
      <c r="C335" s="50" t="s">
        <v>798</v>
      </c>
      <c r="D335" s="31"/>
      <c r="E335" s="10"/>
      <c r="F335" s="32">
        <f>Source!AN197</f>
        <v>130.82</v>
      </c>
      <c r="G335" s="33" t="str">
        <f>Source!DF197</f>
        <v>)*1,25</v>
      </c>
      <c r="H335" s="46">
        <f>ROUND(Source!AE197*Source!I197, 2)</f>
        <v>3.09</v>
      </c>
      <c r="I335" s="33"/>
      <c r="J335" s="33">
        <f>IF(Source!BS197&lt;&gt; 0, Source!BS197, 1)</f>
        <v>29.06</v>
      </c>
      <c r="K335" s="46">
        <f>Source!R197</f>
        <v>89.81</v>
      </c>
      <c r="L335" s="35"/>
      <c r="R335">
        <f>H335</f>
        <v>3.09</v>
      </c>
    </row>
    <row r="336" spans="1:26" ht="14.25" x14ac:dyDescent="0.2">
      <c r="A336" s="49"/>
      <c r="B336" s="50"/>
      <c r="C336" s="50" t="s">
        <v>799</v>
      </c>
      <c r="D336" s="31"/>
      <c r="E336" s="10"/>
      <c r="F336" s="32">
        <f>Source!AL197</f>
        <v>22793.11</v>
      </c>
      <c r="G336" s="33" t="str">
        <f>Source!DD197</f>
        <v/>
      </c>
      <c r="H336" s="34">
        <f>ROUND(Source!AC197*Source!I197, 2)</f>
        <v>430.79</v>
      </c>
      <c r="I336" s="33"/>
      <c r="J336" s="33">
        <f>IF(Source!BC197&lt;&gt; 0, Source!BC197, 1)</f>
        <v>4.95</v>
      </c>
      <c r="K336" s="34">
        <f>Source!P197</f>
        <v>2132.41</v>
      </c>
      <c r="L336" s="35"/>
    </row>
    <row r="337" spans="1:26" ht="14.25" x14ac:dyDescent="0.2">
      <c r="A337" s="49"/>
      <c r="B337" s="50"/>
      <c r="C337" s="50" t="s">
        <v>793</v>
      </c>
      <c r="D337" s="31" t="s">
        <v>794</v>
      </c>
      <c r="E337" s="10">
        <f>Source!BZ197</f>
        <v>118</v>
      </c>
      <c r="F337" s="59" t="str">
        <f>CONCATENATE(" )", Source!DL197, Source!FT197, "=", Source!FX197)</f>
        <v xml:space="preserve"> )*0,9=106,2</v>
      </c>
      <c r="G337" s="60"/>
      <c r="H337" s="34">
        <f>SUM(S332:S342)</f>
        <v>22.25</v>
      </c>
      <c r="I337" s="36"/>
      <c r="J337" s="30">
        <f>Source!AT197</f>
        <v>106</v>
      </c>
      <c r="K337" s="34">
        <f>SUM(T332:T342)</f>
        <v>645.47</v>
      </c>
      <c r="L337" s="35"/>
    </row>
    <row r="338" spans="1:26" ht="14.25" x14ac:dyDescent="0.2">
      <c r="A338" s="49"/>
      <c r="B338" s="50"/>
      <c r="C338" s="50" t="s">
        <v>795</v>
      </c>
      <c r="D338" s="31" t="s">
        <v>794</v>
      </c>
      <c r="E338" s="10">
        <f>Source!CA197</f>
        <v>63</v>
      </c>
      <c r="F338" s="59" t="str">
        <f>CONCATENATE(" )", Source!DM197, Source!FU197, "=", Source!FY197)</f>
        <v xml:space="preserve"> )*0,85=53,55</v>
      </c>
      <c r="G338" s="60"/>
      <c r="H338" s="34">
        <f>SUM(U332:U342)</f>
        <v>11.22</v>
      </c>
      <c r="I338" s="36"/>
      <c r="J338" s="30">
        <f>Source!AU197</f>
        <v>54</v>
      </c>
      <c r="K338" s="34">
        <f>SUM(V332:V342)</f>
        <v>328.82</v>
      </c>
      <c r="L338" s="35"/>
    </row>
    <row r="339" spans="1:26" ht="14.25" x14ac:dyDescent="0.2">
      <c r="A339" s="49"/>
      <c r="B339" s="50"/>
      <c r="C339" s="50" t="s">
        <v>796</v>
      </c>
      <c r="D339" s="31" t="s">
        <v>797</v>
      </c>
      <c r="E339" s="10">
        <f>Source!AQ197</f>
        <v>89.53</v>
      </c>
      <c r="F339" s="32"/>
      <c r="G339" s="33" t="str">
        <f>Source!DI197</f>
        <v>)*1,15</v>
      </c>
      <c r="H339" s="34"/>
      <c r="I339" s="33"/>
      <c r="J339" s="33"/>
      <c r="K339" s="34"/>
      <c r="L339" s="37">
        <f>Source!U197</f>
        <v>1.9459345499999998</v>
      </c>
    </row>
    <row r="340" spans="1:26" ht="42.75" x14ac:dyDescent="0.2">
      <c r="A340" s="49" t="str">
        <f>Source!E198</f>
        <v>3,1</v>
      </c>
      <c r="B340" s="50" t="str">
        <f>Source!F198</f>
        <v>101-0889</v>
      </c>
      <c r="C340" s="50" t="str">
        <f>Source!G198</f>
        <v>Скобяные изделия для блоков входных дверей в помещение однопольных</v>
      </c>
      <c r="D340" s="31" t="str">
        <f>Source!H198</f>
        <v>компл.</v>
      </c>
      <c r="E340" s="10">
        <f>Source!I198</f>
        <v>1</v>
      </c>
      <c r="F340" s="32">
        <f>Source!AL198+Source!AM198+Source!AO198</f>
        <v>94.69</v>
      </c>
      <c r="G340" s="47" t="s">
        <v>3</v>
      </c>
      <c r="H340" s="34">
        <f>ROUND(Source!AC198*Source!I198, 2)+ROUND(Source!AD198*Source!I198, 2)+ROUND(Source!AF198*Source!I198, 2)</f>
        <v>94.69</v>
      </c>
      <c r="I340" s="33"/>
      <c r="J340" s="33">
        <f>IF(Source!BC198&lt;&gt; 0, Source!BC198, 1)</f>
        <v>2.7</v>
      </c>
      <c r="K340" s="34">
        <f>Source!O198</f>
        <v>255.66</v>
      </c>
      <c r="L340" s="35"/>
      <c r="S340">
        <f>ROUND((Source!FX198/100)*((ROUND(Source!AF198*Source!I198, 2)+ROUND(Source!AE198*Source!I198, 2))), 2)</f>
        <v>0</v>
      </c>
      <c r="T340">
        <f>Source!X198</f>
        <v>0</v>
      </c>
      <c r="U340">
        <f>ROUND((Source!FY198/100)*((ROUND(Source!AF198*Source!I198, 2)+ROUND(Source!AE198*Source!I198, 2))), 2)</f>
        <v>0</v>
      </c>
      <c r="V340">
        <f>Source!Y198</f>
        <v>0</v>
      </c>
      <c r="W340">
        <f>IF(Source!BI198&lt;=1,H340, 0)</f>
        <v>94.69</v>
      </c>
      <c r="X340">
        <f>IF(Source!BI198=2,H340, 0)</f>
        <v>0</v>
      </c>
      <c r="Y340">
        <f>IF(Source!BI198=3,H340, 0)</f>
        <v>0</v>
      </c>
      <c r="Z340">
        <f>IF(Source!BI198=4,H340, 0)</f>
        <v>0</v>
      </c>
    </row>
    <row r="341" spans="1:26" ht="57" x14ac:dyDescent="0.2">
      <c r="A341" s="49" t="str">
        <f>Source!E199</f>
        <v>3,2</v>
      </c>
      <c r="B341" s="50" t="str">
        <f>Source!F199</f>
        <v>203-0223</v>
      </c>
      <c r="C341" s="50" t="str">
        <f>Source!G199</f>
        <v>Блоки дверные с рамочными полотнами однопольные ДН 21-10, площадь 2,05 м2; ДН 24-10, площадь 2,35 м2</v>
      </c>
      <c r="D341" s="31" t="str">
        <f>Source!H199</f>
        <v>м2</v>
      </c>
      <c r="E341" s="10">
        <f>Source!I199</f>
        <v>-1.8900000000000001</v>
      </c>
      <c r="F341" s="32">
        <f>Source!AL199+Source!AM199+Source!AO199</f>
        <v>207</v>
      </c>
      <c r="G341" s="47" t="s">
        <v>3</v>
      </c>
      <c r="H341" s="34">
        <f>ROUND(Source!AC199*Source!I199, 2)+ROUND(Source!AD199*Source!I199, 2)+ROUND(Source!AF199*Source!I199, 2)</f>
        <v>-391.23</v>
      </c>
      <c r="I341" s="33"/>
      <c r="J341" s="33">
        <f>IF(Source!BC199&lt;&gt; 0, Source!BC199, 1)</f>
        <v>5.01</v>
      </c>
      <c r="K341" s="34">
        <f>Source!O199</f>
        <v>-1960.06</v>
      </c>
      <c r="L341" s="35"/>
      <c r="S341">
        <f>ROUND((Source!FX199/100)*((ROUND(Source!AF199*Source!I199, 2)+ROUND(Source!AE199*Source!I199, 2))), 2)</f>
        <v>0</v>
      </c>
      <c r="T341">
        <f>Source!X199</f>
        <v>0</v>
      </c>
      <c r="U341">
        <f>ROUND((Source!FY199/100)*((ROUND(Source!AF199*Source!I199, 2)+ROUND(Source!AE199*Source!I199, 2))), 2)</f>
        <v>0</v>
      </c>
      <c r="V341">
        <f>Source!Y199</f>
        <v>0</v>
      </c>
      <c r="W341">
        <f>IF(Source!BI199&lt;=1,H341, 0)</f>
        <v>-391.23</v>
      </c>
      <c r="X341">
        <f>IF(Source!BI199=2,H341, 0)</f>
        <v>0</v>
      </c>
      <c r="Y341">
        <f>IF(Source!BI199=3,H341, 0)</f>
        <v>0</v>
      </c>
      <c r="Z341">
        <f>IF(Source!BI199=4,H341, 0)</f>
        <v>0</v>
      </c>
    </row>
    <row r="342" spans="1:26" ht="42.75" x14ac:dyDescent="0.2">
      <c r="A342" s="51" t="str">
        <f>Source!E200</f>
        <v>3,3</v>
      </c>
      <c r="B342" s="52" t="str">
        <f>Source!F200</f>
        <v>203-8095</v>
      </c>
      <c r="C342" s="52" t="str">
        <f>Source!G200</f>
        <v>Блоки дверные внутренние однопольные глухие шлифованные, из массива сосны, тонированные 2,1х0,9</v>
      </c>
      <c r="D342" s="38" t="str">
        <f>Source!H200</f>
        <v>м2</v>
      </c>
      <c r="E342" s="39">
        <f>Source!I200</f>
        <v>1.8900000000000001</v>
      </c>
      <c r="F342" s="40">
        <f>Source!AL200+Source!AM200+Source!AO200</f>
        <v>1516.45</v>
      </c>
      <c r="G342" s="41" t="s">
        <v>3</v>
      </c>
      <c r="H342" s="42">
        <f>ROUND(Source!AC200*Source!I200, 2)+ROUND(Source!AD200*Source!I200, 2)+ROUND(Source!AF200*Source!I200, 2)</f>
        <v>2866.09</v>
      </c>
      <c r="I342" s="43"/>
      <c r="J342" s="43">
        <f>IF(Source!BC200&lt;&gt; 0, Source!BC200, 1)</f>
        <v>1.92</v>
      </c>
      <c r="K342" s="42">
        <f>Source!O200</f>
        <v>5502.89</v>
      </c>
      <c r="L342" s="44"/>
      <c r="S342">
        <f>ROUND((Source!FX200/100)*((ROUND(Source!AF200*Source!I200, 2)+ROUND(Source!AE200*Source!I200, 2))), 2)</f>
        <v>0</v>
      </c>
      <c r="T342">
        <f>Source!X200</f>
        <v>0</v>
      </c>
      <c r="U342">
        <f>ROUND((Source!FY200/100)*((ROUND(Source!AF200*Source!I200, 2)+ROUND(Source!AE200*Source!I200, 2))), 2)</f>
        <v>0</v>
      </c>
      <c r="V342">
        <f>Source!Y200</f>
        <v>0</v>
      </c>
      <c r="W342">
        <f>IF(Source!BI200&lt;=1,H342, 0)</f>
        <v>2866.09</v>
      </c>
      <c r="X342">
        <f>IF(Source!BI200=2,H342, 0)</f>
        <v>0</v>
      </c>
      <c r="Y342">
        <f>IF(Source!BI200=3,H342, 0)</f>
        <v>0</v>
      </c>
      <c r="Z342">
        <f>IF(Source!BI200=4,H342, 0)</f>
        <v>0</v>
      </c>
    </row>
    <row r="343" spans="1:26" ht="15" x14ac:dyDescent="0.25">
      <c r="G343" s="55">
        <f>H333+H334+H336+H337+H338+SUM(H340:H342)</f>
        <v>3075.55</v>
      </c>
      <c r="H343" s="55"/>
      <c r="J343" s="55">
        <f>K333+K334+K336+K337+K338+SUM(K340:K342)</f>
        <v>7653.5300000000007</v>
      </c>
      <c r="K343" s="55"/>
      <c r="L343" s="45">
        <f>Source!U197</f>
        <v>1.9459345499999998</v>
      </c>
      <c r="O343" s="26">
        <f>G343</f>
        <v>3075.55</v>
      </c>
      <c r="P343" s="26">
        <f>J343</f>
        <v>7653.5300000000007</v>
      </c>
      <c r="Q343" s="26">
        <f>L343</f>
        <v>1.9459345499999998</v>
      </c>
      <c r="W343">
        <f>IF(Source!BI197&lt;=1,H333+H334+H336+H337+H338, 0)</f>
        <v>506.00000000000006</v>
      </c>
      <c r="X343">
        <f>IF(Source!BI197=2,H333+H334+H336+H337+H338, 0)</f>
        <v>0</v>
      </c>
      <c r="Y343">
        <f>IF(Source!BI197=3,H333+H334+H336+H337+H338, 0)</f>
        <v>0</v>
      </c>
      <c r="Z343">
        <f>IF(Source!BI197=4,H333+H334+H336+H337+H338, 0)</f>
        <v>0</v>
      </c>
    </row>
    <row r="344" spans="1:26" ht="85.5" x14ac:dyDescent="0.2">
      <c r="A344" s="49" t="str">
        <f>Source!E201</f>
        <v>4</v>
      </c>
      <c r="B344" s="50" t="str">
        <f>Source!F201</f>
        <v>61-7-1</v>
      </c>
      <c r="C344" s="50" t="str">
        <f>Source!G201</f>
        <v>Ремонт штукатурки откосов внутри здания по камню и бетону цементно-известковым раствором прямолинейных</v>
      </c>
      <c r="D344" s="31" t="str">
        <f>Source!H201</f>
        <v>100 м2 отремонтированной поверхности</v>
      </c>
      <c r="E344" s="10">
        <f>Source!I201</f>
        <v>1.0999999999999999E-2</v>
      </c>
      <c r="F344" s="32">
        <f>Source!AL201+Source!AM201+Source!AO201</f>
        <v>5751.880000000001</v>
      </c>
      <c r="G344" s="33"/>
      <c r="H344" s="34"/>
      <c r="I344" s="33" t="str">
        <f>Source!BO201</f>
        <v>61-7-1</v>
      </c>
      <c r="J344" s="33"/>
      <c r="K344" s="34"/>
      <c r="L344" s="35"/>
      <c r="S344">
        <f>ROUND((Source!FX201/100)*((ROUND(Source!AF201*Source!I201, 2)+ROUND(Source!AE201*Source!I201, 2))), 2)</f>
        <v>30</v>
      </c>
      <c r="T344">
        <f>Source!X201</f>
        <v>871.67</v>
      </c>
      <c r="U344">
        <f>ROUND((Source!FY201/100)*((ROUND(Source!AF201*Source!I201, 2)+ROUND(Source!AE201*Source!I201, 2))), 2)</f>
        <v>18.989999999999998</v>
      </c>
      <c r="V344">
        <f>Source!Y201</f>
        <v>551.69000000000005</v>
      </c>
    </row>
    <row r="345" spans="1:26" ht="14.25" x14ac:dyDescent="0.2">
      <c r="A345" s="49"/>
      <c r="B345" s="50"/>
      <c r="C345" s="50" t="s">
        <v>792</v>
      </c>
      <c r="D345" s="31"/>
      <c r="E345" s="10"/>
      <c r="F345" s="32">
        <f>Source!AO201</f>
        <v>3436.05</v>
      </c>
      <c r="G345" s="33" t="str">
        <f>Source!DG201</f>
        <v/>
      </c>
      <c r="H345" s="34">
        <f>ROUND(Source!AF201*Source!I201, 2)</f>
        <v>37.799999999999997</v>
      </c>
      <c r="I345" s="33"/>
      <c r="J345" s="33">
        <f>IF(Source!BA201&lt;&gt; 0, Source!BA201, 1)</f>
        <v>29.06</v>
      </c>
      <c r="K345" s="34">
        <f>Source!S201</f>
        <v>1098.3699999999999</v>
      </c>
      <c r="L345" s="35"/>
      <c r="R345">
        <f>H345</f>
        <v>37.799999999999997</v>
      </c>
    </row>
    <row r="346" spans="1:26" ht="14.25" x14ac:dyDescent="0.2">
      <c r="A346" s="49"/>
      <c r="B346" s="50"/>
      <c r="C346" s="50" t="s">
        <v>191</v>
      </c>
      <c r="D346" s="31"/>
      <c r="E346" s="10"/>
      <c r="F346" s="32">
        <f>Source!AM201</f>
        <v>36.26</v>
      </c>
      <c r="G346" s="33" t="str">
        <f>Source!DE201</f>
        <v/>
      </c>
      <c r="H346" s="34">
        <f>ROUND(Source!AD201*Source!I201, 2)</f>
        <v>0.4</v>
      </c>
      <c r="I346" s="33"/>
      <c r="J346" s="33">
        <f>IF(Source!BB201&lt;&gt; 0, Source!BB201, 1)</f>
        <v>12.93</v>
      </c>
      <c r="K346" s="34">
        <f>Source!Q201</f>
        <v>5.16</v>
      </c>
      <c r="L346" s="35"/>
    </row>
    <row r="347" spans="1:26" ht="14.25" x14ac:dyDescent="0.2">
      <c r="A347" s="49"/>
      <c r="B347" s="50"/>
      <c r="C347" s="50" t="s">
        <v>798</v>
      </c>
      <c r="D347" s="31"/>
      <c r="E347" s="10"/>
      <c r="F347" s="32">
        <f>Source!AN201</f>
        <v>15.66</v>
      </c>
      <c r="G347" s="33" t="str">
        <f>Source!DF201</f>
        <v/>
      </c>
      <c r="H347" s="46">
        <f>ROUND(Source!AE201*Source!I201, 2)</f>
        <v>0.17</v>
      </c>
      <c r="I347" s="33"/>
      <c r="J347" s="33">
        <f>IF(Source!BS201&lt;&gt; 0, Source!BS201, 1)</f>
        <v>29.06</v>
      </c>
      <c r="K347" s="46">
        <f>Source!R201</f>
        <v>5.01</v>
      </c>
      <c r="L347" s="35"/>
      <c r="R347">
        <f>H347</f>
        <v>0.17</v>
      </c>
    </row>
    <row r="348" spans="1:26" ht="14.25" x14ac:dyDescent="0.2">
      <c r="A348" s="49"/>
      <c r="B348" s="50"/>
      <c r="C348" s="50" t="s">
        <v>799</v>
      </c>
      <c r="D348" s="31"/>
      <c r="E348" s="10"/>
      <c r="F348" s="32">
        <f>Source!AL201</f>
        <v>2279.5700000000002</v>
      </c>
      <c r="G348" s="33" t="str">
        <f>Source!DD201</f>
        <v/>
      </c>
      <c r="H348" s="34">
        <f>ROUND(Source!AC201*Source!I201, 2)</f>
        <v>25.08</v>
      </c>
      <c r="I348" s="33"/>
      <c r="J348" s="33">
        <f>IF(Source!BC201&lt;&gt; 0, Source!BC201, 1)</f>
        <v>6.38</v>
      </c>
      <c r="K348" s="34">
        <f>Source!P201</f>
        <v>159.97999999999999</v>
      </c>
      <c r="L348" s="35"/>
    </row>
    <row r="349" spans="1:26" ht="14.25" x14ac:dyDescent="0.2">
      <c r="A349" s="49"/>
      <c r="B349" s="50"/>
      <c r="C349" s="50" t="s">
        <v>793</v>
      </c>
      <c r="D349" s="31" t="s">
        <v>794</v>
      </c>
      <c r="E349" s="10">
        <f>Source!BZ201</f>
        <v>79</v>
      </c>
      <c r="F349" s="53"/>
      <c r="G349" s="33"/>
      <c r="H349" s="34">
        <f>SUM(S344:S352)</f>
        <v>30</v>
      </c>
      <c r="I349" s="36"/>
      <c r="J349" s="30">
        <f>Source!AT201</f>
        <v>79</v>
      </c>
      <c r="K349" s="34">
        <f>SUM(T344:T352)</f>
        <v>871.67</v>
      </c>
      <c r="L349" s="35"/>
    </row>
    <row r="350" spans="1:26" ht="14.25" x14ac:dyDescent="0.2">
      <c r="A350" s="49"/>
      <c r="B350" s="50"/>
      <c r="C350" s="50" t="s">
        <v>795</v>
      </c>
      <c r="D350" s="31" t="s">
        <v>794</v>
      </c>
      <c r="E350" s="10">
        <f>Source!CA201</f>
        <v>50</v>
      </c>
      <c r="F350" s="53"/>
      <c r="G350" s="33"/>
      <c r="H350" s="34">
        <f>SUM(U344:U352)</f>
        <v>18.989999999999998</v>
      </c>
      <c r="I350" s="36"/>
      <c r="J350" s="30">
        <f>Source!AU201</f>
        <v>50</v>
      </c>
      <c r="K350" s="34">
        <f>SUM(V344:V352)</f>
        <v>551.69000000000005</v>
      </c>
      <c r="L350" s="35"/>
    </row>
    <row r="351" spans="1:26" ht="14.25" x14ac:dyDescent="0.2">
      <c r="A351" s="49"/>
      <c r="B351" s="50"/>
      <c r="C351" s="50" t="s">
        <v>796</v>
      </c>
      <c r="D351" s="31" t="s">
        <v>797</v>
      </c>
      <c r="E351" s="10">
        <f>Source!AQ201</f>
        <v>383.06</v>
      </c>
      <c r="F351" s="32"/>
      <c r="G351" s="33" t="str">
        <f>Source!DI201</f>
        <v/>
      </c>
      <c r="H351" s="34"/>
      <c r="I351" s="33"/>
      <c r="J351" s="33"/>
      <c r="K351" s="34"/>
      <c r="L351" s="37">
        <f>Source!U201</f>
        <v>4.21366</v>
      </c>
    </row>
    <row r="352" spans="1:26" ht="14.25" x14ac:dyDescent="0.2">
      <c r="A352" s="51" t="str">
        <f>Source!E202</f>
        <v>4,1</v>
      </c>
      <c r="B352" s="52" t="str">
        <f>Source!F202</f>
        <v>509-9900</v>
      </c>
      <c r="C352" s="52" t="str">
        <f>Source!G202</f>
        <v>Строительный мусор</v>
      </c>
      <c r="D352" s="38" t="str">
        <f>Source!H202</f>
        <v>т</v>
      </c>
      <c r="E352" s="39">
        <f>Source!I202</f>
        <v>8.9099999999999985E-2</v>
      </c>
      <c r="F352" s="40">
        <f>Source!AL202+Source!AM202+Source!AO202</f>
        <v>0</v>
      </c>
      <c r="G352" s="41" t="s">
        <v>3</v>
      </c>
      <c r="H352" s="42">
        <f>ROUND(Source!AC202*Source!I202, 2)+ROUND(Source!AD202*Source!I202, 2)+ROUND(Source!AF202*Source!I202, 2)</f>
        <v>0</v>
      </c>
      <c r="I352" s="43"/>
      <c r="J352" s="43">
        <f>IF(Source!BC202&lt;&gt; 0, Source!BC202, 1)</f>
        <v>1</v>
      </c>
      <c r="K352" s="42">
        <f>Source!O202</f>
        <v>0</v>
      </c>
      <c r="L352" s="44"/>
      <c r="S352">
        <f>ROUND((Source!FX202/100)*((ROUND(Source!AF202*Source!I202, 2)+ROUND(Source!AE202*Source!I202, 2))), 2)</f>
        <v>0</v>
      </c>
      <c r="T352">
        <f>Source!X202</f>
        <v>0</v>
      </c>
      <c r="U352">
        <f>ROUND((Source!FY202/100)*((ROUND(Source!AF202*Source!I202, 2)+ROUND(Source!AE202*Source!I202, 2))), 2)</f>
        <v>0</v>
      </c>
      <c r="V352">
        <f>Source!Y202</f>
        <v>0</v>
      </c>
      <c r="W352">
        <f>IF(Source!BI202&lt;=1,H352, 0)</f>
        <v>0</v>
      </c>
      <c r="X352">
        <f>IF(Source!BI202=2,H352, 0)</f>
        <v>0</v>
      </c>
      <c r="Y352">
        <f>IF(Source!BI202=3,H352, 0)</f>
        <v>0</v>
      </c>
      <c r="Z352">
        <f>IF(Source!BI202=4,H352, 0)</f>
        <v>0</v>
      </c>
    </row>
    <row r="353" spans="1:26" ht="15" x14ac:dyDescent="0.25">
      <c r="G353" s="55">
        <f>H345+H346+H348+H349+H350+SUM(H352:H352)</f>
        <v>112.27</v>
      </c>
      <c r="H353" s="55"/>
      <c r="J353" s="55">
        <f>K345+K346+K348+K349+K350+SUM(K352:K352)</f>
        <v>2686.87</v>
      </c>
      <c r="K353" s="55"/>
      <c r="L353" s="45">
        <f>Source!U201</f>
        <v>4.21366</v>
      </c>
      <c r="O353" s="26">
        <f>G353</f>
        <v>112.27</v>
      </c>
      <c r="P353" s="26">
        <f>J353</f>
        <v>2686.87</v>
      </c>
      <c r="Q353" s="26">
        <f>L353</f>
        <v>4.21366</v>
      </c>
      <c r="W353">
        <f>IF(Source!BI201&lt;=1,H345+H346+H348+H349+H350, 0)</f>
        <v>112.27</v>
      </c>
      <c r="X353">
        <f>IF(Source!BI201=2,H345+H346+H348+H349+H350, 0)</f>
        <v>0</v>
      </c>
      <c r="Y353">
        <f>IF(Source!BI201=3,H345+H346+H348+H349+H350, 0)</f>
        <v>0</v>
      </c>
      <c r="Z353">
        <f>IF(Source!BI201=4,H345+H346+H348+H349+H350, 0)</f>
        <v>0</v>
      </c>
    </row>
    <row r="354" spans="1:26" ht="79.5" x14ac:dyDescent="0.2">
      <c r="A354" s="49" t="str">
        <f>Source!E203</f>
        <v>5</v>
      </c>
      <c r="B354" s="50" t="s">
        <v>800</v>
      </c>
      <c r="C354" s="50" t="str">
        <f>Source!G203</f>
        <v>Окраска водно-дисперсионными акриловыми составами улучшенная по штукатурке откосов</v>
      </c>
      <c r="D354" s="31" t="str">
        <f>Source!H203</f>
        <v>100 м2 окрашиваемой поверхности</v>
      </c>
      <c r="E354" s="10">
        <f>Source!I203</f>
        <v>1.0999999999999999E-2</v>
      </c>
      <c r="F354" s="32">
        <f>Source!AL203+Source!AM203+Source!AO203</f>
        <v>1507.6200000000001</v>
      </c>
      <c r="G354" s="33"/>
      <c r="H354" s="34"/>
      <c r="I354" s="33" t="str">
        <f>Source!BO203</f>
        <v>15-04-007-1</v>
      </c>
      <c r="J354" s="33"/>
      <c r="K354" s="34"/>
      <c r="L354" s="35"/>
      <c r="S354">
        <f>ROUND((Source!FX203/100)*((ROUND(Source!AF203*Source!I203, 2)+ROUND(Source!AE203*Source!I203, 2))), 2)</f>
        <v>4.55</v>
      </c>
      <c r="T354">
        <f>Source!X203</f>
        <v>133.04</v>
      </c>
      <c r="U354">
        <f>ROUND((Source!FY203/100)*((ROUND(Source!AF203*Source!I203, 2)+ROUND(Source!AE203*Source!I203, 2))), 2)</f>
        <v>2.25</v>
      </c>
      <c r="V354">
        <f>Source!Y203</f>
        <v>65.819999999999993</v>
      </c>
    </row>
    <row r="355" spans="1:26" ht="14.25" x14ac:dyDescent="0.2">
      <c r="A355" s="49"/>
      <c r="B355" s="50"/>
      <c r="C355" s="50" t="s">
        <v>792</v>
      </c>
      <c r="D355" s="31"/>
      <c r="E355" s="10"/>
      <c r="F355" s="32">
        <f>Source!AO203</f>
        <v>380.71</v>
      </c>
      <c r="G355" s="33" t="str">
        <f>Source!DG203</f>
        <v>)*1,15</v>
      </c>
      <c r="H355" s="34">
        <f>ROUND(Source!AF203*Source!I203, 2)</f>
        <v>4.82</v>
      </c>
      <c r="I355" s="33"/>
      <c r="J355" s="33">
        <f>IF(Source!BA203&lt;&gt; 0, Source!BA203, 1)</f>
        <v>29.06</v>
      </c>
      <c r="K355" s="34">
        <f>Source!S203</f>
        <v>139.94999999999999</v>
      </c>
      <c r="L355" s="35"/>
      <c r="R355">
        <f>H355</f>
        <v>4.82</v>
      </c>
    </row>
    <row r="356" spans="1:26" ht="14.25" x14ac:dyDescent="0.2">
      <c r="A356" s="49"/>
      <c r="B356" s="50"/>
      <c r="C356" s="50" t="s">
        <v>191</v>
      </c>
      <c r="D356" s="31"/>
      <c r="E356" s="10"/>
      <c r="F356" s="32">
        <f>Source!AM203</f>
        <v>13.63</v>
      </c>
      <c r="G356" s="33" t="str">
        <f>Source!DE203</f>
        <v>)*1,25</v>
      </c>
      <c r="H356" s="34">
        <f>ROUND(Source!AD203*Source!I203, 2)</f>
        <v>0.19</v>
      </c>
      <c r="I356" s="33"/>
      <c r="J356" s="33">
        <f>IF(Source!BB203&lt;&gt; 0, Source!BB203, 1)</f>
        <v>10.01</v>
      </c>
      <c r="K356" s="34">
        <f>Source!Q203</f>
        <v>1.88</v>
      </c>
      <c r="L356" s="35"/>
    </row>
    <row r="357" spans="1:26" ht="14.25" x14ac:dyDescent="0.2">
      <c r="A357" s="49"/>
      <c r="B357" s="50"/>
      <c r="C357" s="50" t="s">
        <v>798</v>
      </c>
      <c r="D357" s="31"/>
      <c r="E357" s="10"/>
      <c r="F357" s="32">
        <f>Source!AN203</f>
        <v>0.23</v>
      </c>
      <c r="G357" s="33" t="str">
        <f>Source!DF203</f>
        <v>)*1,25</v>
      </c>
      <c r="H357" s="46">
        <f>ROUND(Source!AE203*Source!I203, 2)</f>
        <v>0</v>
      </c>
      <c r="I357" s="33"/>
      <c r="J357" s="33">
        <f>IF(Source!BS203&lt;&gt; 0, Source!BS203, 1)</f>
        <v>29.06</v>
      </c>
      <c r="K357" s="46">
        <f>Source!R203</f>
        <v>0.09</v>
      </c>
      <c r="L357" s="35"/>
      <c r="R357">
        <f>H357</f>
        <v>0</v>
      </c>
    </row>
    <row r="358" spans="1:26" ht="14.25" x14ac:dyDescent="0.2">
      <c r="A358" s="49"/>
      <c r="B358" s="50"/>
      <c r="C358" s="50" t="s">
        <v>799</v>
      </c>
      <c r="D358" s="31"/>
      <c r="E358" s="10"/>
      <c r="F358" s="32">
        <f>Source!AL203</f>
        <v>1113.28</v>
      </c>
      <c r="G358" s="33" t="str">
        <f>Source!DD203</f>
        <v/>
      </c>
      <c r="H358" s="34">
        <f>ROUND(Source!AC203*Source!I203, 2)</f>
        <v>12.25</v>
      </c>
      <c r="I358" s="33"/>
      <c r="J358" s="33">
        <f>IF(Source!BC203&lt;&gt; 0, Source!BC203, 1)</f>
        <v>5.31</v>
      </c>
      <c r="K358" s="34">
        <f>Source!P203</f>
        <v>65.03</v>
      </c>
      <c r="L358" s="35"/>
    </row>
    <row r="359" spans="1:26" ht="14.25" x14ac:dyDescent="0.2">
      <c r="A359" s="49"/>
      <c r="B359" s="50"/>
      <c r="C359" s="50" t="s">
        <v>793</v>
      </c>
      <c r="D359" s="31" t="s">
        <v>794</v>
      </c>
      <c r="E359" s="10">
        <f>Source!BZ203</f>
        <v>105</v>
      </c>
      <c r="F359" s="59" t="str">
        <f>CONCATENATE(" )", Source!DL203, Source!FT203, "=", Source!FX203)</f>
        <v xml:space="preserve"> )*0,9=94,5</v>
      </c>
      <c r="G359" s="60"/>
      <c r="H359" s="34">
        <f>SUM(S354:S363)</f>
        <v>4.55</v>
      </c>
      <c r="I359" s="36"/>
      <c r="J359" s="30">
        <f>Source!AT203</f>
        <v>95</v>
      </c>
      <c r="K359" s="34">
        <f>SUM(T354:T363)</f>
        <v>133.04</v>
      </c>
      <c r="L359" s="35"/>
    </row>
    <row r="360" spans="1:26" ht="14.25" x14ac:dyDescent="0.2">
      <c r="A360" s="49"/>
      <c r="B360" s="50"/>
      <c r="C360" s="50" t="s">
        <v>795</v>
      </c>
      <c r="D360" s="31" t="s">
        <v>794</v>
      </c>
      <c r="E360" s="10">
        <f>Source!CA203</f>
        <v>55</v>
      </c>
      <c r="F360" s="59" t="str">
        <f>CONCATENATE(" )", Source!DM203, Source!FU203, "=", Source!FY203)</f>
        <v xml:space="preserve"> )*0,85=46,75</v>
      </c>
      <c r="G360" s="60"/>
      <c r="H360" s="34">
        <f>SUM(U354:U363)</f>
        <v>2.25</v>
      </c>
      <c r="I360" s="36"/>
      <c r="J360" s="30">
        <f>Source!AU203</f>
        <v>47</v>
      </c>
      <c r="K360" s="34">
        <f>SUM(V354:V363)</f>
        <v>65.819999999999993</v>
      </c>
      <c r="L360" s="35"/>
    </row>
    <row r="361" spans="1:26" ht="14.25" x14ac:dyDescent="0.2">
      <c r="A361" s="49"/>
      <c r="B361" s="50"/>
      <c r="C361" s="50" t="s">
        <v>796</v>
      </c>
      <c r="D361" s="31" t="s">
        <v>797</v>
      </c>
      <c r="E361" s="10">
        <f>Source!AQ203</f>
        <v>43.56</v>
      </c>
      <c r="F361" s="32"/>
      <c r="G361" s="33" t="str">
        <f>Source!DI203</f>
        <v>)*1,15</v>
      </c>
      <c r="H361" s="34"/>
      <c r="I361" s="33"/>
      <c r="J361" s="33"/>
      <c r="K361" s="34"/>
      <c r="L361" s="37">
        <f>Source!U203</f>
        <v>0.55103400000000002</v>
      </c>
    </row>
    <row r="362" spans="1:26" ht="14.25" x14ac:dyDescent="0.2">
      <c r="A362" s="49" t="str">
        <f>Source!E204</f>
        <v>5,1</v>
      </c>
      <c r="B362" s="50" t="str">
        <f>Source!F204</f>
        <v>101-3512</v>
      </c>
      <c r="C362" s="50" t="str">
        <f>Source!G204</f>
        <v>Краска акриловая ВД-АК 2180, ВГТ</v>
      </c>
      <c r="D362" s="31" t="str">
        <f>Source!H204</f>
        <v>т</v>
      </c>
      <c r="E362" s="10">
        <f>Source!I204</f>
        <v>-3.2999999999999994E-4</v>
      </c>
      <c r="F362" s="32">
        <f>Source!AL204+Source!AM204+Source!AO204</f>
        <v>4615.9399999999996</v>
      </c>
      <c r="G362" s="47" t="s">
        <v>3</v>
      </c>
      <c r="H362" s="34">
        <f>ROUND(Source!AC204*Source!I204, 2)+ROUND(Source!AD204*Source!I204, 2)+ROUND(Source!AF204*Source!I204, 2)</f>
        <v>-1.52</v>
      </c>
      <c r="I362" s="33"/>
      <c r="J362" s="33">
        <f>IF(Source!BC204&lt;&gt; 0, Source!BC204, 1)</f>
        <v>9.94</v>
      </c>
      <c r="K362" s="34">
        <f>Source!O204</f>
        <v>-15.14</v>
      </c>
      <c r="L362" s="35"/>
      <c r="S362">
        <f>ROUND((Source!FX204/100)*((ROUND(Source!AF204*Source!I204, 2)+ROUND(Source!AE204*Source!I204, 2))), 2)</f>
        <v>0</v>
      </c>
      <c r="T362">
        <f>Source!X204</f>
        <v>0</v>
      </c>
      <c r="U362">
        <f>ROUND((Source!FY204/100)*((ROUND(Source!AF204*Source!I204, 2)+ROUND(Source!AE204*Source!I204, 2))), 2)</f>
        <v>0</v>
      </c>
      <c r="V362">
        <f>Source!Y204</f>
        <v>0</v>
      </c>
      <c r="W362">
        <f>IF(Source!BI204&lt;=1,H362, 0)</f>
        <v>-1.52</v>
      </c>
      <c r="X362">
        <f>IF(Source!BI204=2,H362, 0)</f>
        <v>0</v>
      </c>
      <c r="Y362">
        <f>IF(Source!BI204=3,H362, 0)</f>
        <v>0</v>
      </c>
      <c r="Z362">
        <f>IF(Source!BI204=4,H362, 0)</f>
        <v>0</v>
      </c>
    </row>
    <row r="363" spans="1:26" ht="84" x14ac:dyDescent="0.2">
      <c r="A363" s="51" t="str">
        <f>Source!E205</f>
        <v>5,2</v>
      </c>
      <c r="B363" s="52" t="str">
        <f>Source!F205</f>
        <v>101-9851-068</v>
      </c>
      <c r="C363" s="52" t="s">
        <v>801</v>
      </c>
      <c r="D363" s="38" t="str">
        <f>Source!H205</f>
        <v>л</v>
      </c>
      <c r="E363" s="39">
        <f>Source!I205</f>
        <v>0.36666599999999999</v>
      </c>
      <c r="F363" s="40">
        <f>Source!GE205+Source!AM205+Source!AO205</f>
        <v>261.67</v>
      </c>
      <c r="G363" s="41" t="s">
        <v>3</v>
      </c>
      <c r="H363" s="42">
        <f>ROUND(ROUND((Source!GE205),6)*Source!I205, 2)+ROUND(Source!AD205*Source!I205, 2)+ROUND(Source!AF205*Source!I205, 2)</f>
        <v>95.95</v>
      </c>
      <c r="I363" s="43"/>
      <c r="J363" s="43">
        <f>IF(Source!BC205&lt;&gt; 0, Source!BC205, 1)</f>
        <v>1</v>
      </c>
      <c r="K363" s="42">
        <f>Source!O205</f>
        <v>95.95</v>
      </c>
      <c r="L363" s="44"/>
      <c r="S363">
        <f>ROUND((Source!FX205/100)*((ROUND(Source!AF205*Source!I205, 2)+ROUND(Source!AE205*Source!I205, 2))), 2)</f>
        <v>0</v>
      </c>
      <c r="T363">
        <f>Source!X205</f>
        <v>0</v>
      </c>
      <c r="U363">
        <f>ROUND((Source!FY205/100)*((ROUND(Source!AF205*Source!I205, 2)+ROUND(Source!AE205*Source!I205, 2))), 2)</f>
        <v>0</v>
      </c>
      <c r="V363">
        <f>Source!Y205</f>
        <v>0</v>
      </c>
      <c r="W363">
        <f>IF(Source!BI205&lt;=1,H363, 0)</f>
        <v>95.95</v>
      </c>
      <c r="X363">
        <f>IF(Source!BI205=2,H363, 0)</f>
        <v>0</v>
      </c>
      <c r="Y363">
        <f>IF(Source!BI205=3,H363, 0)</f>
        <v>0</v>
      </c>
      <c r="Z363">
        <f>IF(Source!BI205=4,H363, 0)</f>
        <v>0</v>
      </c>
    </row>
    <row r="364" spans="1:26" ht="15" x14ac:dyDescent="0.25">
      <c r="G364" s="55">
        <f>H355+H356+H358+H359+H360+SUM(H362:H363)</f>
        <v>118.49000000000001</v>
      </c>
      <c r="H364" s="55"/>
      <c r="J364" s="55">
        <f>K355+K356+K358+K359+K360+SUM(K362:K363)</f>
        <v>486.53</v>
      </c>
      <c r="K364" s="55"/>
      <c r="L364" s="45">
        <f>Source!U203</f>
        <v>0.55103400000000002</v>
      </c>
      <c r="O364" s="26">
        <f>G364</f>
        <v>118.49000000000001</v>
      </c>
      <c r="P364" s="26">
        <f>J364</f>
        <v>486.53</v>
      </c>
      <c r="Q364" s="26">
        <f>L364</f>
        <v>0.55103400000000002</v>
      </c>
      <c r="W364">
        <f>IF(Source!BI203&lt;=1,H355+H356+H358+H359+H360, 0)</f>
        <v>24.060000000000002</v>
      </c>
      <c r="X364">
        <f>IF(Source!BI203=2,H355+H356+H358+H359+H360, 0)</f>
        <v>0</v>
      </c>
      <c r="Y364">
        <f>IF(Source!BI203=3,H355+H356+H358+H359+H360, 0)</f>
        <v>0</v>
      </c>
      <c r="Z364">
        <f>IF(Source!BI203=4,H355+H356+H358+H359+H360, 0)</f>
        <v>0</v>
      </c>
    </row>
    <row r="365" spans="1:26" ht="85.5" x14ac:dyDescent="0.2">
      <c r="A365" s="49" t="str">
        <f>Source!E206</f>
        <v>6</v>
      </c>
      <c r="B365" s="50" t="str">
        <f>Source!F206</f>
        <v>61-2-9</v>
      </c>
      <c r="C365" s="50" t="str">
        <f>Source!G206</f>
        <v>Ремонт штукатурки внутренних стен цементно-известковым раствором</v>
      </c>
      <c r="D365" s="31" t="str">
        <f>Source!H206</f>
        <v>100 м2 отремонтированной поверхности</v>
      </c>
      <c r="E365" s="10">
        <f>Source!I206</f>
        <v>0.16</v>
      </c>
      <c r="F365" s="32">
        <f>Source!AL206+Source!AM206+Source!AO206</f>
        <v>2553.0600000000004</v>
      </c>
      <c r="G365" s="33"/>
      <c r="H365" s="34"/>
      <c r="I365" s="33" t="str">
        <f>Source!BO206</f>
        <v>61-2-9</v>
      </c>
      <c r="J365" s="33"/>
      <c r="K365" s="34"/>
      <c r="L365" s="35"/>
      <c r="S365">
        <f>ROUND((Source!FX206/100)*((ROUND(Source!AF206*Source!I206, 2)+ROUND(Source!AE206*Source!I206, 2))), 2)</f>
        <v>177.09</v>
      </c>
      <c r="T365">
        <f>Source!X206</f>
        <v>5145.9799999999996</v>
      </c>
      <c r="U365">
        <f>ROUND((Source!FY206/100)*((ROUND(Source!AF206*Source!I206, 2)+ROUND(Source!AE206*Source!I206, 2))), 2)</f>
        <v>112.08</v>
      </c>
      <c r="V365">
        <f>Source!Y206</f>
        <v>3256.95</v>
      </c>
    </row>
    <row r="366" spans="1:26" ht="14.25" x14ac:dyDescent="0.2">
      <c r="A366" s="49"/>
      <c r="B366" s="50"/>
      <c r="C366" s="50" t="s">
        <v>792</v>
      </c>
      <c r="D366" s="31"/>
      <c r="E366" s="10"/>
      <c r="F366" s="32">
        <f>Source!AO206</f>
        <v>1391.91</v>
      </c>
      <c r="G366" s="33" t="str">
        <f>Source!DG206</f>
        <v/>
      </c>
      <c r="H366" s="34">
        <f>ROUND(Source!AF206*Source!I206, 2)</f>
        <v>222.71</v>
      </c>
      <c r="I366" s="33"/>
      <c r="J366" s="33">
        <f>IF(Source!BA206&lt;&gt; 0, Source!BA206, 1)</f>
        <v>29.06</v>
      </c>
      <c r="K366" s="34">
        <f>Source!S206</f>
        <v>6471.82</v>
      </c>
      <c r="L366" s="35"/>
      <c r="R366">
        <f>H366</f>
        <v>222.71</v>
      </c>
    </row>
    <row r="367" spans="1:26" ht="14.25" x14ac:dyDescent="0.2">
      <c r="A367" s="49"/>
      <c r="B367" s="50"/>
      <c r="C367" s="50" t="s">
        <v>191</v>
      </c>
      <c r="D367" s="31"/>
      <c r="E367" s="10"/>
      <c r="F367" s="32">
        <f>Source!AM206</f>
        <v>20.94</v>
      </c>
      <c r="G367" s="33" t="str">
        <f>Source!DE206</f>
        <v/>
      </c>
      <c r="H367" s="34">
        <f>ROUND(Source!AD206*Source!I206, 2)</f>
        <v>3.35</v>
      </c>
      <c r="I367" s="33"/>
      <c r="J367" s="33">
        <f>IF(Source!BB206&lt;&gt; 0, Source!BB206, 1)</f>
        <v>12.93</v>
      </c>
      <c r="K367" s="34">
        <f>Source!Q206</f>
        <v>43.32</v>
      </c>
      <c r="L367" s="35"/>
    </row>
    <row r="368" spans="1:26" ht="14.25" x14ac:dyDescent="0.2">
      <c r="A368" s="49"/>
      <c r="B368" s="50"/>
      <c r="C368" s="50" t="s">
        <v>798</v>
      </c>
      <c r="D368" s="31"/>
      <c r="E368" s="10"/>
      <c r="F368" s="32">
        <f>Source!AN206</f>
        <v>9.0500000000000007</v>
      </c>
      <c r="G368" s="33" t="str">
        <f>Source!DF206</f>
        <v/>
      </c>
      <c r="H368" s="46">
        <f>ROUND(Source!AE206*Source!I206, 2)</f>
        <v>1.45</v>
      </c>
      <c r="I368" s="33"/>
      <c r="J368" s="33">
        <f>IF(Source!BS206&lt;&gt; 0, Source!BS206, 1)</f>
        <v>29.06</v>
      </c>
      <c r="K368" s="46">
        <f>Source!R206</f>
        <v>42.08</v>
      </c>
      <c r="L368" s="35"/>
      <c r="R368">
        <f>H368</f>
        <v>1.45</v>
      </c>
    </row>
    <row r="369" spans="1:26" ht="14.25" x14ac:dyDescent="0.2">
      <c r="A369" s="49"/>
      <c r="B369" s="50"/>
      <c r="C369" s="50" t="s">
        <v>799</v>
      </c>
      <c r="D369" s="31"/>
      <c r="E369" s="10"/>
      <c r="F369" s="32">
        <f>Source!AL206</f>
        <v>1140.21</v>
      </c>
      <c r="G369" s="33" t="str">
        <f>Source!DD206</f>
        <v/>
      </c>
      <c r="H369" s="34">
        <f>ROUND(Source!AC206*Source!I206, 2)</f>
        <v>182.43</v>
      </c>
      <c r="I369" s="33"/>
      <c r="J369" s="33">
        <f>IF(Source!BC206&lt;&gt; 0, Source!BC206, 1)</f>
        <v>6.39</v>
      </c>
      <c r="K369" s="34">
        <f>Source!P206</f>
        <v>1165.75</v>
      </c>
      <c r="L369" s="35"/>
    </row>
    <row r="370" spans="1:26" ht="14.25" x14ac:dyDescent="0.2">
      <c r="A370" s="49"/>
      <c r="B370" s="50"/>
      <c r="C370" s="50" t="s">
        <v>793</v>
      </c>
      <c r="D370" s="31" t="s">
        <v>794</v>
      </c>
      <c r="E370" s="10">
        <f>Source!BZ206</f>
        <v>79</v>
      </c>
      <c r="F370" s="53"/>
      <c r="G370" s="33"/>
      <c r="H370" s="34">
        <f>SUM(S365:S373)</f>
        <v>177.09</v>
      </c>
      <c r="I370" s="36"/>
      <c r="J370" s="30">
        <f>Source!AT206</f>
        <v>79</v>
      </c>
      <c r="K370" s="34">
        <f>SUM(T365:T373)</f>
        <v>5145.9799999999996</v>
      </c>
      <c r="L370" s="35"/>
    </row>
    <row r="371" spans="1:26" ht="14.25" x14ac:dyDescent="0.2">
      <c r="A371" s="49"/>
      <c r="B371" s="50"/>
      <c r="C371" s="50" t="s">
        <v>795</v>
      </c>
      <c r="D371" s="31" t="s">
        <v>794</v>
      </c>
      <c r="E371" s="10">
        <f>Source!CA206</f>
        <v>50</v>
      </c>
      <c r="F371" s="53"/>
      <c r="G371" s="33"/>
      <c r="H371" s="34">
        <f>SUM(U365:U373)</f>
        <v>112.08</v>
      </c>
      <c r="I371" s="36"/>
      <c r="J371" s="30">
        <f>Source!AU206</f>
        <v>50</v>
      </c>
      <c r="K371" s="34">
        <f>SUM(V365:V373)</f>
        <v>3256.95</v>
      </c>
      <c r="L371" s="35"/>
    </row>
    <row r="372" spans="1:26" ht="14.25" x14ac:dyDescent="0.2">
      <c r="A372" s="49"/>
      <c r="B372" s="50"/>
      <c r="C372" s="50" t="s">
        <v>796</v>
      </c>
      <c r="D372" s="31" t="s">
        <v>797</v>
      </c>
      <c r="E372" s="10">
        <f>Source!AQ206</f>
        <v>157.1</v>
      </c>
      <c r="F372" s="32"/>
      <c r="G372" s="33" t="str">
        <f>Source!DI206</f>
        <v/>
      </c>
      <c r="H372" s="34"/>
      <c r="I372" s="33"/>
      <c r="J372" s="33"/>
      <c r="K372" s="34"/>
      <c r="L372" s="37">
        <f>Source!U206</f>
        <v>25.135999999999999</v>
      </c>
    </row>
    <row r="373" spans="1:26" ht="14.25" x14ac:dyDescent="0.2">
      <c r="A373" s="51" t="str">
        <f>Source!E207</f>
        <v>6,1</v>
      </c>
      <c r="B373" s="52" t="str">
        <f>Source!F207</f>
        <v>509-9900</v>
      </c>
      <c r="C373" s="52" t="str">
        <f>Source!G207</f>
        <v>Строительный мусор</v>
      </c>
      <c r="D373" s="38" t="str">
        <f>Source!H207</f>
        <v>т</v>
      </c>
      <c r="E373" s="39">
        <f>Source!I207</f>
        <v>0.54079999999999995</v>
      </c>
      <c r="F373" s="40">
        <f>Source!AL207+Source!AM207+Source!AO207</f>
        <v>0</v>
      </c>
      <c r="G373" s="41" t="s">
        <v>3</v>
      </c>
      <c r="H373" s="42">
        <f>ROUND(Source!AC207*Source!I207, 2)+ROUND(Source!AD207*Source!I207, 2)+ROUND(Source!AF207*Source!I207, 2)</f>
        <v>0</v>
      </c>
      <c r="I373" s="43"/>
      <c r="J373" s="43">
        <f>IF(Source!BC207&lt;&gt; 0, Source!BC207, 1)</f>
        <v>1</v>
      </c>
      <c r="K373" s="42">
        <f>Source!O207</f>
        <v>0</v>
      </c>
      <c r="L373" s="44"/>
      <c r="S373">
        <f>ROUND((Source!FX207/100)*((ROUND(Source!AF207*Source!I207, 2)+ROUND(Source!AE207*Source!I207, 2))), 2)</f>
        <v>0</v>
      </c>
      <c r="T373">
        <f>Source!X207</f>
        <v>0</v>
      </c>
      <c r="U373">
        <f>ROUND((Source!FY207/100)*((ROUND(Source!AF207*Source!I207, 2)+ROUND(Source!AE207*Source!I207, 2))), 2)</f>
        <v>0</v>
      </c>
      <c r="V373">
        <f>Source!Y207</f>
        <v>0</v>
      </c>
      <c r="W373">
        <f>IF(Source!BI207&lt;=1,H373, 0)</f>
        <v>0</v>
      </c>
      <c r="X373">
        <f>IF(Source!BI207=2,H373, 0)</f>
        <v>0</v>
      </c>
      <c r="Y373">
        <f>IF(Source!BI207=3,H373, 0)</f>
        <v>0</v>
      </c>
      <c r="Z373">
        <f>IF(Source!BI207=4,H373, 0)</f>
        <v>0</v>
      </c>
    </row>
    <row r="374" spans="1:26" ht="15" x14ac:dyDescent="0.25">
      <c r="G374" s="55">
        <f>H366+H367+H369+H370+H371+SUM(H373:H373)</f>
        <v>697.66000000000008</v>
      </c>
      <c r="H374" s="55"/>
      <c r="J374" s="55">
        <f>K366+K367+K369+K370+K371+SUM(K373:K373)</f>
        <v>16083.82</v>
      </c>
      <c r="K374" s="55"/>
      <c r="L374" s="45">
        <f>Source!U206</f>
        <v>25.135999999999999</v>
      </c>
      <c r="O374" s="26">
        <f>G374</f>
        <v>697.66000000000008</v>
      </c>
      <c r="P374" s="26">
        <f>J374</f>
        <v>16083.82</v>
      </c>
      <c r="Q374" s="26">
        <f>L374</f>
        <v>25.135999999999999</v>
      </c>
      <c r="W374">
        <f>IF(Source!BI206&lt;=1,H366+H367+H369+H370+H371, 0)</f>
        <v>697.66000000000008</v>
      </c>
      <c r="X374">
        <f>IF(Source!BI206=2,H366+H367+H369+H370+H371, 0)</f>
        <v>0</v>
      </c>
      <c r="Y374">
        <f>IF(Source!BI206=3,H366+H367+H369+H370+H371, 0)</f>
        <v>0</v>
      </c>
      <c r="Z374">
        <f>IF(Source!BI206=4,H366+H367+H369+H370+H371, 0)</f>
        <v>0</v>
      </c>
    </row>
    <row r="375" spans="1:26" ht="71.25" x14ac:dyDescent="0.2">
      <c r="A375" s="49" t="str">
        <f>Source!E208</f>
        <v>7</v>
      </c>
      <c r="B375" s="50" t="str">
        <f>Source!F208</f>
        <v>62-16-1</v>
      </c>
      <c r="C375" s="50" t="str">
        <f>Source!G208</f>
        <v>Окрашивание водоэмульсионными составами поверхностей стен, ранее окрашенных известковой или клеевой краской с расчисткой старой краски более 35%</v>
      </c>
      <c r="D375" s="31" t="str">
        <f>Source!H208</f>
        <v>100 м2 окрашиваемой поверхности</v>
      </c>
      <c r="E375" s="10">
        <f>Source!I208</f>
        <v>0.8</v>
      </c>
      <c r="F375" s="32">
        <f>Source!AL208+Source!AM208+Source!AO208</f>
        <v>1841.63</v>
      </c>
      <c r="G375" s="33"/>
      <c r="H375" s="34"/>
      <c r="I375" s="33" t="str">
        <f>Source!BO208</f>
        <v>62-16-1</v>
      </c>
      <c r="J375" s="33"/>
      <c r="K375" s="34"/>
      <c r="L375" s="35"/>
      <c r="S375">
        <f>ROUND((Source!FX208/100)*((ROUND(Source!AF208*Source!I208, 2)+ROUND(Source!AE208*Source!I208, 2))), 2)</f>
        <v>153.1</v>
      </c>
      <c r="T375">
        <f>Source!X208</f>
        <v>4448.92</v>
      </c>
      <c r="U375">
        <f>ROUND((Source!FY208/100)*((ROUND(Source!AF208*Source!I208, 2)+ROUND(Source!AE208*Source!I208, 2))), 2)</f>
        <v>95.69</v>
      </c>
      <c r="V375">
        <f>Source!Y208</f>
        <v>2780.58</v>
      </c>
    </row>
    <row r="376" spans="1:26" ht="14.25" x14ac:dyDescent="0.2">
      <c r="A376" s="49"/>
      <c r="B376" s="50"/>
      <c r="C376" s="50" t="s">
        <v>792</v>
      </c>
      <c r="D376" s="31"/>
      <c r="E376" s="10"/>
      <c r="F376" s="32">
        <f>Source!AO208</f>
        <v>237.86</v>
      </c>
      <c r="G376" s="33" t="str">
        <f>Source!DG208</f>
        <v/>
      </c>
      <c r="H376" s="34">
        <f>ROUND(Source!AF208*Source!I208, 2)</f>
        <v>190.29</v>
      </c>
      <c r="I376" s="33"/>
      <c r="J376" s="33">
        <f>IF(Source!BA208&lt;&gt; 0, Source!BA208, 1)</f>
        <v>29.06</v>
      </c>
      <c r="K376" s="34">
        <f>Source!S208</f>
        <v>5529.77</v>
      </c>
      <c r="L376" s="35"/>
      <c r="R376">
        <f>H376</f>
        <v>190.29</v>
      </c>
    </row>
    <row r="377" spans="1:26" ht="14.25" x14ac:dyDescent="0.2">
      <c r="A377" s="49"/>
      <c r="B377" s="50"/>
      <c r="C377" s="50" t="s">
        <v>191</v>
      </c>
      <c r="D377" s="31"/>
      <c r="E377" s="10"/>
      <c r="F377" s="32">
        <f>Source!AM208</f>
        <v>8.36</v>
      </c>
      <c r="G377" s="33" t="str">
        <f>Source!DE208</f>
        <v/>
      </c>
      <c r="H377" s="34">
        <f>ROUND(Source!AD208*Source!I208, 2)</f>
        <v>6.69</v>
      </c>
      <c r="I377" s="33"/>
      <c r="J377" s="33">
        <f>IF(Source!BB208&lt;&gt; 0, Source!BB208, 1)</f>
        <v>11</v>
      </c>
      <c r="K377" s="34">
        <f>Source!Q208</f>
        <v>73.569999999999993</v>
      </c>
      <c r="L377" s="35"/>
    </row>
    <row r="378" spans="1:26" ht="14.25" x14ac:dyDescent="0.2">
      <c r="A378" s="49"/>
      <c r="B378" s="50"/>
      <c r="C378" s="50" t="s">
        <v>798</v>
      </c>
      <c r="D378" s="31"/>
      <c r="E378" s="10"/>
      <c r="F378" s="32">
        <f>Source!AN208</f>
        <v>1.35</v>
      </c>
      <c r="G378" s="33" t="str">
        <f>Source!DF208</f>
        <v/>
      </c>
      <c r="H378" s="46">
        <f>ROUND(Source!AE208*Source!I208, 2)</f>
        <v>1.08</v>
      </c>
      <c r="I378" s="33"/>
      <c r="J378" s="33">
        <f>IF(Source!BS208&lt;&gt; 0, Source!BS208, 1)</f>
        <v>29.06</v>
      </c>
      <c r="K378" s="46">
        <f>Source!R208</f>
        <v>31.38</v>
      </c>
      <c r="L378" s="35"/>
      <c r="R378">
        <f>H378</f>
        <v>1.08</v>
      </c>
    </row>
    <row r="379" spans="1:26" ht="14.25" x14ac:dyDescent="0.2">
      <c r="A379" s="49"/>
      <c r="B379" s="50"/>
      <c r="C379" s="50" t="s">
        <v>799</v>
      </c>
      <c r="D379" s="31"/>
      <c r="E379" s="10"/>
      <c r="F379" s="32">
        <f>Source!AL208</f>
        <v>1595.41</v>
      </c>
      <c r="G379" s="33" t="str">
        <f>Source!DD208</f>
        <v/>
      </c>
      <c r="H379" s="34">
        <f>ROUND(Source!AC208*Source!I208, 2)</f>
        <v>1276.33</v>
      </c>
      <c r="I379" s="33"/>
      <c r="J379" s="33">
        <f>IF(Source!BC208&lt;&gt; 0, Source!BC208, 1)</f>
        <v>3.42</v>
      </c>
      <c r="K379" s="34">
        <f>Source!P208</f>
        <v>4365.04</v>
      </c>
      <c r="L379" s="35"/>
    </row>
    <row r="380" spans="1:26" ht="14.25" x14ac:dyDescent="0.2">
      <c r="A380" s="49"/>
      <c r="B380" s="50"/>
      <c r="C380" s="50" t="s">
        <v>793</v>
      </c>
      <c r="D380" s="31" t="s">
        <v>794</v>
      </c>
      <c r="E380" s="10">
        <f>Source!BZ208</f>
        <v>80</v>
      </c>
      <c r="F380" s="53"/>
      <c r="G380" s="33"/>
      <c r="H380" s="34">
        <f>SUM(S375:S384)</f>
        <v>153.1</v>
      </c>
      <c r="I380" s="36"/>
      <c r="J380" s="30">
        <f>Source!AT208</f>
        <v>80</v>
      </c>
      <c r="K380" s="34">
        <f>SUM(T375:T384)</f>
        <v>4448.92</v>
      </c>
      <c r="L380" s="35"/>
    </row>
    <row r="381" spans="1:26" ht="14.25" x14ac:dyDescent="0.2">
      <c r="A381" s="49"/>
      <c r="B381" s="50"/>
      <c r="C381" s="50" t="s">
        <v>795</v>
      </c>
      <c r="D381" s="31" t="s">
        <v>794</v>
      </c>
      <c r="E381" s="10">
        <f>Source!CA208</f>
        <v>50</v>
      </c>
      <c r="F381" s="53"/>
      <c r="G381" s="33"/>
      <c r="H381" s="34">
        <f>SUM(U375:U384)</f>
        <v>95.69</v>
      </c>
      <c r="I381" s="36"/>
      <c r="J381" s="30">
        <f>Source!AU208</f>
        <v>50</v>
      </c>
      <c r="K381" s="34">
        <f>SUM(V375:V384)</f>
        <v>2780.58</v>
      </c>
      <c r="L381" s="35"/>
    </row>
    <row r="382" spans="1:26" ht="14.25" x14ac:dyDescent="0.2">
      <c r="A382" s="49"/>
      <c r="B382" s="50"/>
      <c r="C382" s="50" t="s">
        <v>796</v>
      </c>
      <c r="D382" s="31" t="s">
        <v>797</v>
      </c>
      <c r="E382" s="10">
        <f>Source!AQ208</f>
        <v>27.53</v>
      </c>
      <c r="F382" s="32"/>
      <c r="G382" s="33" t="str">
        <f>Source!DI208</f>
        <v/>
      </c>
      <c r="H382" s="34"/>
      <c r="I382" s="33"/>
      <c r="J382" s="33"/>
      <c r="K382" s="34"/>
      <c r="L382" s="37">
        <f>Source!U208</f>
        <v>22.024000000000001</v>
      </c>
    </row>
    <row r="383" spans="1:26" ht="14.25" x14ac:dyDescent="0.2">
      <c r="A383" s="49" t="str">
        <f>Source!E209</f>
        <v>7,1</v>
      </c>
      <c r="B383" s="50" t="str">
        <f>Source!F209</f>
        <v>101-1959</v>
      </c>
      <c r="C383" s="50" t="str">
        <f>Source!G209</f>
        <v>Краска водоэмульсионная ВЭАК-1180</v>
      </c>
      <c r="D383" s="31" t="str">
        <f>Source!H209</f>
        <v>т</v>
      </c>
      <c r="E383" s="10">
        <f>Source!I209</f>
        <v>-5.6799999999999996E-2</v>
      </c>
      <c r="F383" s="32">
        <f>Source!AL209+Source!AM209+Source!AO209</f>
        <v>15481.01</v>
      </c>
      <c r="G383" s="47" t="s">
        <v>3</v>
      </c>
      <c r="H383" s="34">
        <f>ROUND(Source!AC209*Source!I209, 2)+ROUND(Source!AD209*Source!I209, 2)+ROUND(Source!AF209*Source!I209, 2)</f>
        <v>-879.32</v>
      </c>
      <c r="I383" s="33"/>
      <c r="J383" s="33">
        <f>IF(Source!BC209&lt;&gt; 0, Source!BC209, 1)</f>
        <v>3.28</v>
      </c>
      <c r="K383" s="34">
        <f>Source!O209</f>
        <v>-2884.17</v>
      </c>
      <c r="L383" s="35"/>
      <c r="S383">
        <f>ROUND((Source!FX209/100)*((ROUND(Source!AF209*Source!I209, 2)+ROUND(Source!AE209*Source!I209, 2))), 2)</f>
        <v>0</v>
      </c>
      <c r="T383">
        <f>Source!X209</f>
        <v>0</v>
      </c>
      <c r="U383">
        <f>ROUND((Source!FY209/100)*((ROUND(Source!AF209*Source!I209, 2)+ROUND(Source!AE209*Source!I209, 2))), 2)</f>
        <v>0</v>
      </c>
      <c r="V383">
        <f>Source!Y209</f>
        <v>0</v>
      </c>
      <c r="W383">
        <f>IF(Source!BI209&lt;=1,H383, 0)</f>
        <v>-879.32</v>
      </c>
      <c r="X383">
        <f>IF(Source!BI209=2,H383, 0)</f>
        <v>0</v>
      </c>
      <c r="Y383">
        <f>IF(Source!BI209=3,H383, 0)</f>
        <v>0</v>
      </c>
      <c r="Z383">
        <f>IF(Source!BI209=4,H383, 0)</f>
        <v>0</v>
      </c>
    </row>
    <row r="384" spans="1:26" ht="84" x14ac:dyDescent="0.2">
      <c r="A384" s="51" t="str">
        <f>Source!E210</f>
        <v>7,2</v>
      </c>
      <c r="B384" s="52" t="str">
        <f>Source!F210</f>
        <v>101-9851-068</v>
      </c>
      <c r="C384" s="52" t="s">
        <v>801</v>
      </c>
      <c r="D384" s="38" t="str">
        <f>Source!H210</f>
        <v>л</v>
      </c>
      <c r="E384" s="39">
        <f>Source!I210</f>
        <v>26.666640000000001</v>
      </c>
      <c r="F384" s="40">
        <f>Source!GE210+Source!AM210+Source!AO210</f>
        <v>261.67</v>
      </c>
      <c r="G384" s="41" t="s">
        <v>3</v>
      </c>
      <c r="H384" s="42">
        <f>ROUND(ROUND((Source!GE210),6)*Source!I210, 2)+ROUND(Source!AD210*Source!I210, 2)+ROUND(Source!AF210*Source!I210, 2)</f>
        <v>6977.86</v>
      </c>
      <c r="I384" s="43"/>
      <c r="J384" s="43">
        <f>IF(Source!BC210&lt;&gt; 0, Source!BC210, 1)</f>
        <v>1</v>
      </c>
      <c r="K384" s="42">
        <f>Source!O210</f>
        <v>6977.86</v>
      </c>
      <c r="L384" s="44"/>
      <c r="S384">
        <f>ROUND((Source!FX210/100)*((ROUND(Source!AF210*Source!I210, 2)+ROUND(Source!AE210*Source!I210, 2))), 2)</f>
        <v>0</v>
      </c>
      <c r="T384">
        <f>Source!X210</f>
        <v>0</v>
      </c>
      <c r="U384">
        <f>ROUND((Source!FY210/100)*((ROUND(Source!AF210*Source!I210, 2)+ROUND(Source!AE210*Source!I210, 2))), 2)</f>
        <v>0</v>
      </c>
      <c r="V384">
        <f>Source!Y210</f>
        <v>0</v>
      </c>
      <c r="W384">
        <f>IF(Source!BI210&lt;=1,H384, 0)</f>
        <v>6977.86</v>
      </c>
      <c r="X384">
        <f>IF(Source!BI210=2,H384, 0)</f>
        <v>0</v>
      </c>
      <c r="Y384">
        <f>IF(Source!BI210=3,H384, 0)</f>
        <v>0</v>
      </c>
      <c r="Z384">
        <f>IF(Source!BI210=4,H384, 0)</f>
        <v>0</v>
      </c>
    </row>
    <row r="385" spans="1:26" ht="15" x14ac:dyDescent="0.25">
      <c r="G385" s="55">
        <f>H376+H377+H379+H380+H381+SUM(H383:H384)</f>
        <v>7820.6399999999994</v>
      </c>
      <c r="H385" s="55"/>
      <c r="J385" s="55">
        <f>K376+K377+K379+K380+K381+SUM(K383:K384)</f>
        <v>21291.57</v>
      </c>
      <c r="K385" s="55"/>
      <c r="L385" s="45">
        <f>Source!U208</f>
        <v>22.024000000000001</v>
      </c>
      <c r="O385" s="26">
        <f>G385</f>
        <v>7820.6399999999994</v>
      </c>
      <c r="P385" s="26">
        <f>J385</f>
        <v>21291.57</v>
      </c>
      <c r="Q385" s="26">
        <f>L385</f>
        <v>22.024000000000001</v>
      </c>
      <c r="W385">
        <f>IF(Source!BI208&lt;=1,H376+H377+H379+H380+H381, 0)</f>
        <v>1722.1</v>
      </c>
      <c r="X385">
        <f>IF(Source!BI208=2,H376+H377+H379+H380+H381, 0)</f>
        <v>0</v>
      </c>
      <c r="Y385">
        <f>IF(Source!BI208=3,H376+H377+H379+H380+H381, 0)</f>
        <v>0</v>
      </c>
      <c r="Z385">
        <f>IF(Source!BI208=4,H376+H377+H379+H380+H381, 0)</f>
        <v>0</v>
      </c>
    </row>
    <row r="386" spans="1:26" ht="85.5" x14ac:dyDescent="0.2">
      <c r="A386" s="49" t="str">
        <f>Source!E211</f>
        <v>8</v>
      </c>
      <c r="B386" s="50" t="str">
        <f>Source!F211</f>
        <v>61-4-9</v>
      </c>
      <c r="C386" s="50" t="str">
        <f>Source!G211</f>
        <v>Ремонт штукатурки потолков цементно-известковым раствором</v>
      </c>
      <c r="D386" s="31" t="str">
        <f>Source!H211</f>
        <v>100 м2 отремонтированной поверхности</v>
      </c>
      <c r="E386" s="10">
        <f>Source!I211</f>
        <v>7.5999999999999998E-2</v>
      </c>
      <c r="F386" s="32">
        <f>Source!AL211+Source!AM211+Source!AO211</f>
        <v>3249.33</v>
      </c>
      <c r="G386" s="33"/>
      <c r="H386" s="34"/>
      <c r="I386" s="33" t="str">
        <f>Source!BO211</f>
        <v>61-4-9</v>
      </c>
      <c r="J386" s="33"/>
      <c r="K386" s="34"/>
      <c r="L386" s="35"/>
      <c r="S386">
        <f>ROUND((Source!FX211/100)*((ROUND(Source!AF211*Source!I211, 2)+ROUND(Source!AE211*Source!I211, 2))), 2)</f>
        <v>122.44</v>
      </c>
      <c r="T386">
        <f>Source!X211</f>
        <v>3558.2</v>
      </c>
      <c r="U386">
        <f>ROUND((Source!FY211/100)*((ROUND(Source!AF211*Source!I211, 2)+ROUND(Source!AE211*Source!I211, 2))), 2)</f>
        <v>77.5</v>
      </c>
      <c r="V386">
        <f>Source!Y211</f>
        <v>2252.0300000000002</v>
      </c>
    </row>
    <row r="387" spans="1:26" ht="14.25" x14ac:dyDescent="0.2">
      <c r="A387" s="49"/>
      <c r="B387" s="50"/>
      <c r="C387" s="50" t="s">
        <v>792</v>
      </c>
      <c r="D387" s="31"/>
      <c r="E387" s="10"/>
      <c r="F387" s="32">
        <f>Source!AO211</f>
        <v>2029.64</v>
      </c>
      <c r="G387" s="33" t="str">
        <f>Source!DG211</f>
        <v/>
      </c>
      <c r="H387" s="34">
        <f>ROUND(Source!AF211*Source!I211, 2)</f>
        <v>154.25</v>
      </c>
      <c r="I387" s="33"/>
      <c r="J387" s="33">
        <f>IF(Source!BA211&lt;&gt; 0, Source!BA211, 1)</f>
        <v>29.06</v>
      </c>
      <c r="K387" s="34">
        <f>Source!S211</f>
        <v>4482.58</v>
      </c>
      <c r="L387" s="35"/>
      <c r="R387">
        <f>H387</f>
        <v>154.25</v>
      </c>
    </row>
    <row r="388" spans="1:26" ht="14.25" x14ac:dyDescent="0.2">
      <c r="A388" s="49"/>
      <c r="B388" s="50"/>
      <c r="C388" s="50" t="s">
        <v>191</v>
      </c>
      <c r="D388" s="31"/>
      <c r="E388" s="10"/>
      <c r="F388" s="32">
        <f>Source!AM211</f>
        <v>22.51</v>
      </c>
      <c r="G388" s="33" t="str">
        <f>Source!DE211</f>
        <v/>
      </c>
      <c r="H388" s="34">
        <f>ROUND(Source!AD211*Source!I211, 2)</f>
        <v>1.71</v>
      </c>
      <c r="I388" s="33"/>
      <c r="J388" s="33">
        <f>IF(Source!BB211&lt;&gt; 0, Source!BB211, 1)</f>
        <v>12.93</v>
      </c>
      <c r="K388" s="34">
        <f>Source!Q211</f>
        <v>22.12</v>
      </c>
      <c r="L388" s="35"/>
    </row>
    <row r="389" spans="1:26" ht="14.25" x14ac:dyDescent="0.2">
      <c r="A389" s="49"/>
      <c r="B389" s="50"/>
      <c r="C389" s="50" t="s">
        <v>798</v>
      </c>
      <c r="D389" s="31"/>
      <c r="E389" s="10"/>
      <c r="F389" s="32">
        <f>Source!AN211</f>
        <v>9.7200000000000006</v>
      </c>
      <c r="G389" s="33" t="str">
        <f>Source!DF211</f>
        <v/>
      </c>
      <c r="H389" s="46">
        <f>ROUND(Source!AE211*Source!I211, 2)</f>
        <v>0.74</v>
      </c>
      <c r="I389" s="33"/>
      <c r="J389" s="33">
        <f>IF(Source!BS211&lt;&gt; 0, Source!BS211, 1)</f>
        <v>29.06</v>
      </c>
      <c r="K389" s="46">
        <f>Source!R211</f>
        <v>21.47</v>
      </c>
      <c r="L389" s="35"/>
      <c r="R389">
        <f>H389</f>
        <v>0.74</v>
      </c>
    </row>
    <row r="390" spans="1:26" ht="14.25" x14ac:dyDescent="0.2">
      <c r="A390" s="49"/>
      <c r="B390" s="50"/>
      <c r="C390" s="50" t="s">
        <v>799</v>
      </c>
      <c r="D390" s="31"/>
      <c r="E390" s="10"/>
      <c r="F390" s="32">
        <f>Source!AL211</f>
        <v>1197.18</v>
      </c>
      <c r="G390" s="33" t="str">
        <f>Source!DD211</f>
        <v/>
      </c>
      <c r="H390" s="34">
        <f>ROUND(Source!AC211*Source!I211, 2)</f>
        <v>90.99</v>
      </c>
      <c r="I390" s="33"/>
      <c r="J390" s="33">
        <f>IF(Source!BC211&lt;&gt; 0, Source!BC211, 1)</f>
        <v>6.39</v>
      </c>
      <c r="K390" s="34">
        <f>Source!P211</f>
        <v>581.4</v>
      </c>
      <c r="L390" s="35"/>
    </row>
    <row r="391" spans="1:26" ht="14.25" x14ac:dyDescent="0.2">
      <c r="A391" s="49"/>
      <c r="B391" s="50"/>
      <c r="C391" s="50" t="s">
        <v>793</v>
      </c>
      <c r="D391" s="31" t="s">
        <v>794</v>
      </c>
      <c r="E391" s="10">
        <f>Source!BZ211</f>
        <v>79</v>
      </c>
      <c r="F391" s="53"/>
      <c r="G391" s="33"/>
      <c r="H391" s="34">
        <f>SUM(S386:S394)</f>
        <v>122.44</v>
      </c>
      <c r="I391" s="36"/>
      <c r="J391" s="30">
        <f>Source!AT211</f>
        <v>79</v>
      </c>
      <c r="K391" s="34">
        <f>SUM(T386:T394)</f>
        <v>3558.2</v>
      </c>
      <c r="L391" s="35"/>
    </row>
    <row r="392" spans="1:26" ht="14.25" x14ac:dyDescent="0.2">
      <c r="A392" s="49"/>
      <c r="B392" s="50"/>
      <c r="C392" s="50" t="s">
        <v>795</v>
      </c>
      <c r="D392" s="31" t="s">
        <v>794</v>
      </c>
      <c r="E392" s="10">
        <f>Source!CA211</f>
        <v>50</v>
      </c>
      <c r="F392" s="53"/>
      <c r="G392" s="33"/>
      <c r="H392" s="34">
        <f>SUM(U386:U394)</f>
        <v>77.5</v>
      </c>
      <c r="I392" s="36"/>
      <c r="J392" s="30">
        <f>Source!AU211</f>
        <v>50</v>
      </c>
      <c r="K392" s="34">
        <f>SUM(V386:V394)</f>
        <v>2252.0300000000002</v>
      </c>
      <c r="L392" s="35"/>
    </row>
    <row r="393" spans="1:26" ht="14.25" x14ac:dyDescent="0.2">
      <c r="A393" s="49"/>
      <c r="B393" s="50"/>
      <c r="C393" s="50" t="s">
        <v>796</v>
      </c>
      <c r="D393" s="31" t="s">
        <v>797</v>
      </c>
      <c r="E393" s="10">
        <f>Source!AQ211</f>
        <v>226.27</v>
      </c>
      <c r="F393" s="32"/>
      <c r="G393" s="33" t="str">
        <f>Source!DI211</f>
        <v/>
      </c>
      <c r="H393" s="34"/>
      <c r="I393" s="33"/>
      <c r="J393" s="33"/>
      <c r="K393" s="34"/>
      <c r="L393" s="37">
        <f>Source!U211</f>
        <v>17.19652</v>
      </c>
    </row>
    <row r="394" spans="1:26" ht="14.25" x14ac:dyDescent="0.2">
      <c r="A394" s="51" t="str">
        <f>Source!E212</f>
        <v>8,1</v>
      </c>
      <c r="B394" s="52" t="str">
        <f>Source!F212</f>
        <v>509-9900</v>
      </c>
      <c r="C394" s="52" t="str">
        <f>Source!G212</f>
        <v>Строительный мусор</v>
      </c>
      <c r="D394" s="38" t="str">
        <f>Source!H212</f>
        <v>т</v>
      </c>
      <c r="E394" s="39">
        <f>Source!I212</f>
        <v>0.25688</v>
      </c>
      <c r="F394" s="40">
        <f>Source!AL212+Source!AM212+Source!AO212</f>
        <v>0</v>
      </c>
      <c r="G394" s="41" t="s">
        <v>3</v>
      </c>
      <c r="H394" s="42">
        <f>ROUND(Source!AC212*Source!I212, 2)+ROUND(Source!AD212*Source!I212, 2)+ROUND(Source!AF212*Source!I212, 2)</f>
        <v>0</v>
      </c>
      <c r="I394" s="43"/>
      <c r="J394" s="43">
        <f>IF(Source!BC212&lt;&gt; 0, Source!BC212, 1)</f>
        <v>1</v>
      </c>
      <c r="K394" s="42">
        <f>Source!O212</f>
        <v>0</v>
      </c>
      <c r="L394" s="44"/>
      <c r="S394">
        <f>ROUND((Source!FX212/100)*((ROUND(Source!AF212*Source!I212, 2)+ROUND(Source!AE212*Source!I212, 2))), 2)</f>
        <v>0</v>
      </c>
      <c r="T394">
        <f>Source!X212</f>
        <v>0</v>
      </c>
      <c r="U394">
        <f>ROUND((Source!FY212/100)*((ROUND(Source!AF212*Source!I212, 2)+ROUND(Source!AE212*Source!I212, 2))), 2)</f>
        <v>0</v>
      </c>
      <c r="V394">
        <f>Source!Y212</f>
        <v>0</v>
      </c>
      <c r="W394">
        <f>IF(Source!BI212&lt;=1,H394, 0)</f>
        <v>0</v>
      </c>
      <c r="X394">
        <f>IF(Source!BI212=2,H394, 0)</f>
        <v>0</v>
      </c>
      <c r="Y394">
        <f>IF(Source!BI212=3,H394, 0)</f>
        <v>0</v>
      </c>
      <c r="Z394">
        <f>IF(Source!BI212=4,H394, 0)</f>
        <v>0</v>
      </c>
    </row>
    <row r="395" spans="1:26" ht="15" x14ac:dyDescent="0.25">
      <c r="G395" s="55">
        <f>H387+H388+H390+H391+H392+SUM(H394:H394)</f>
        <v>446.89</v>
      </c>
      <c r="H395" s="55"/>
      <c r="J395" s="55">
        <f>K387+K388+K390+K391+K392+SUM(K394:K394)</f>
        <v>10896.33</v>
      </c>
      <c r="K395" s="55"/>
      <c r="L395" s="45">
        <f>Source!U211</f>
        <v>17.19652</v>
      </c>
      <c r="O395" s="26">
        <f>G395</f>
        <v>446.89</v>
      </c>
      <c r="P395" s="26">
        <f>J395</f>
        <v>10896.33</v>
      </c>
      <c r="Q395" s="26">
        <f>L395</f>
        <v>17.19652</v>
      </c>
      <c r="W395">
        <f>IF(Source!BI211&lt;=1,H387+H388+H390+H391+H392, 0)</f>
        <v>446.89</v>
      </c>
      <c r="X395">
        <f>IF(Source!BI211=2,H387+H388+H390+H391+H392, 0)</f>
        <v>0</v>
      </c>
      <c r="Y395">
        <f>IF(Source!BI211=3,H387+H388+H390+H391+H392, 0)</f>
        <v>0</v>
      </c>
      <c r="Z395">
        <f>IF(Source!BI211=4,H387+H388+H390+H391+H392, 0)</f>
        <v>0</v>
      </c>
    </row>
    <row r="396" spans="1:26" ht="71.25" x14ac:dyDescent="0.2">
      <c r="A396" s="49" t="str">
        <f>Source!E213</f>
        <v>9</v>
      </c>
      <c r="B396" s="50" t="str">
        <f>Source!F213</f>
        <v>62-17-4</v>
      </c>
      <c r="C396" s="50" t="str">
        <f>Source!G213</f>
        <v>Окрашивание водоэмульсионными составами поверхностей потолков, ранее окрашенных водоэмульсионной краской, с расчисткой старой краски более 35%</v>
      </c>
      <c r="D396" s="31" t="str">
        <f>Source!H213</f>
        <v>100 м2 окрашиваемой поверхности</v>
      </c>
      <c r="E396" s="10">
        <f>Source!I213</f>
        <v>0.378</v>
      </c>
      <c r="F396" s="32">
        <f>Source!AL213+Source!AM213+Source!AO213</f>
        <v>1912.7999999999997</v>
      </c>
      <c r="G396" s="33"/>
      <c r="H396" s="34"/>
      <c r="I396" s="33" t="str">
        <f>Source!BO213</f>
        <v>62-17-4</v>
      </c>
      <c r="J396" s="33"/>
      <c r="K396" s="34"/>
      <c r="L396" s="35"/>
      <c r="S396">
        <f>ROUND((Source!FX213/100)*((ROUND(Source!AF213*Source!I213, 2)+ROUND(Source!AE213*Source!I213, 2))), 2)</f>
        <v>88.66</v>
      </c>
      <c r="T396">
        <f>Source!X213</f>
        <v>2576.66</v>
      </c>
      <c r="U396">
        <f>ROUND((Source!FY213/100)*((ROUND(Source!AF213*Source!I213, 2)+ROUND(Source!AE213*Source!I213, 2))), 2)</f>
        <v>55.42</v>
      </c>
      <c r="V396">
        <f>Source!Y213</f>
        <v>1610.41</v>
      </c>
    </row>
    <row r="397" spans="1:26" ht="14.25" x14ac:dyDescent="0.2">
      <c r="A397" s="49"/>
      <c r="B397" s="50"/>
      <c r="C397" s="50" t="s">
        <v>792</v>
      </c>
      <c r="D397" s="31"/>
      <c r="E397" s="10"/>
      <c r="F397" s="32">
        <f>Source!AO213</f>
        <v>291.86</v>
      </c>
      <c r="G397" s="33" t="str">
        <f>Source!DG213</f>
        <v/>
      </c>
      <c r="H397" s="34">
        <f>ROUND(Source!AF213*Source!I213, 2)</f>
        <v>110.32</v>
      </c>
      <c r="I397" s="33"/>
      <c r="J397" s="33">
        <f>IF(Source!BA213&lt;&gt; 0, Source!BA213, 1)</f>
        <v>29.06</v>
      </c>
      <c r="K397" s="34">
        <f>Source!S213</f>
        <v>3205.99</v>
      </c>
      <c r="L397" s="35"/>
      <c r="R397">
        <f>H397</f>
        <v>110.32</v>
      </c>
    </row>
    <row r="398" spans="1:26" ht="14.25" x14ac:dyDescent="0.2">
      <c r="A398" s="49"/>
      <c r="B398" s="50"/>
      <c r="C398" s="50" t="s">
        <v>191</v>
      </c>
      <c r="D398" s="31"/>
      <c r="E398" s="10"/>
      <c r="F398" s="32">
        <f>Source!AM213</f>
        <v>8.36</v>
      </c>
      <c r="G398" s="33" t="str">
        <f>Source!DE213</f>
        <v/>
      </c>
      <c r="H398" s="34">
        <f>ROUND(Source!AD213*Source!I213, 2)</f>
        <v>3.16</v>
      </c>
      <c r="I398" s="33"/>
      <c r="J398" s="33">
        <f>IF(Source!BB213&lt;&gt; 0, Source!BB213, 1)</f>
        <v>11</v>
      </c>
      <c r="K398" s="34">
        <f>Source!Q213</f>
        <v>34.76</v>
      </c>
      <c r="L398" s="35"/>
    </row>
    <row r="399" spans="1:26" ht="14.25" x14ac:dyDescent="0.2">
      <c r="A399" s="49"/>
      <c r="B399" s="50"/>
      <c r="C399" s="50" t="s">
        <v>798</v>
      </c>
      <c r="D399" s="31"/>
      <c r="E399" s="10"/>
      <c r="F399" s="32">
        <f>Source!AN213</f>
        <v>1.35</v>
      </c>
      <c r="G399" s="33" t="str">
        <f>Source!DF213</f>
        <v/>
      </c>
      <c r="H399" s="46">
        <f>ROUND(Source!AE213*Source!I213, 2)</f>
        <v>0.51</v>
      </c>
      <c r="I399" s="33"/>
      <c r="J399" s="33">
        <f>IF(Source!BS213&lt;&gt; 0, Source!BS213, 1)</f>
        <v>29.06</v>
      </c>
      <c r="K399" s="46">
        <f>Source!R213</f>
        <v>14.83</v>
      </c>
      <c r="L399" s="35"/>
      <c r="R399">
        <f>H399</f>
        <v>0.51</v>
      </c>
    </row>
    <row r="400" spans="1:26" ht="14.25" x14ac:dyDescent="0.2">
      <c r="A400" s="49"/>
      <c r="B400" s="50"/>
      <c r="C400" s="50" t="s">
        <v>799</v>
      </c>
      <c r="D400" s="31"/>
      <c r="E400" s="10"/>
      <c r="F400" s="32">
        <f>Source!AL213</f>
        <v>1612.58</v>
      </c>
      <c r="G400" s="33" t="str">
        <f>Source!DD213</f>
        <v/>
      </c>
      <c r="H400" s="34">
        <f>ROUND(Source!AC213*Source!I213, 2)</f>
        <v>609.55999999999995</v>
      </c>
      <c r="I400" s="33"/>
      <c r="J400" s="33">
        <f>IF(Source!BC213&lt;&gt; 0, Source!BC213, 1)</f>
        <v>3.43</v>
      </c>
      <c r="K400" s="34">
        <f>Source!P213</f>
        <v>2090.77</v>
      </c>
      <c r="L400" s="35"/>
    </row>
    <row r="401" spans="1:26" ht="14.25" x14ac:dyDescent="0.2">
      <c r="A401" s="49"/>
      <c r="B401" s="50"/>
      <c r="C401" s="50" t="s">
        <v>793</v>
      </c>
      <c r="D401" s="31" t="s">
        <v>794</v>
      </c>
      <c r="E401" s="10">
        <f>Source!BZ213</f>
        <v>80</v>
      </c>
      <c r="F401" s="53"/>
      <c r="G401" s="33"/>
      <c r="H401" s="34">
        <f>SUM(S396:S405)</f>
        <v>88.66</v>
      </c>
      <c r="I401" s="36"/>
      <c r="J401" s="30">
        <f>Source!AT213</f>
        <v>80</v>
      </c>
      <c r="K401" s="34">
        <f>SUM(T396:T405)</f>
        <v>2576.66</v>
      </c>
      <c r="L401" s="35"/>
    </row>
    <row r="402" spans="1:26" ht="14.25" x14ac:dyDescent="0.2">
      <c r="A402" s="49"/>
      <c r="B402" s="50"/>
      <c r="C402" s="50" t="s">
        <v>795</v>
      </c>
      <c r="D402" s="31" t="s">
        <v>794</v>
      </c>
      <c r="E402" s="10">
        <f>Source!CA213</f>
        <v>50</v>
      </c>
      <c r="F402" s="53"/>
      <c r="G402" s="33"/>
      <c r="H402" s="34">
        <f>SUM(U396:U405)</f>
        <v>55.42</v>
      </c>
      <c r="I402" s="36"/>
      <c r="J402" s="30">
        <f>Source!AU213</f>
        <v>50</v>
      </c>
      <c r="K402" s="34">
        <f>SUM(V396:V405)</f>
        <v>1610.41</v>
      </c>
      <c r="L402" s="35"/>
    </row>
    <row r="403" spans="1:26" ht="14.25" x14ac:dyDescent="0.2">
      <c r="A403" s="49"/>
      <c r="B403" s="50"/>
      <c r="C403" s="50" t="s">
        <v>796</v>
      </c>
      <c r="D403" s="31" t="s">
        <v>797</v>
      </c>
      <c r="E403" s="10">
        <f>Source!AQ213</f>
        <v>33.78</v>
      </c>
      <c r="F403" s="32"/>
      <c r="G403" s="33" t="str">
        <f>Source!DI213</f>
        <v/>
      </c>
      <c r="H403" s="34"/>
      <c r="I403" s="33"/>
      <c r="J403" s="33"/>
      <c r="K403" s="34"/>
      <c r="L403" s="37">
        <f>Source!U213</f>
        <v>12.768840000000001</v>
      </c>
    </row>
    <row r="404" spans="1:26" ht="14.25" x14ac:dyDescent="0.2">
      <c r="A404" s="49" t="str">
        <f>Source!E214</f>
        <v>9,1</v>
      </c>
      <c r="B404" s="50" t="str">
        <f>Source!F214</f>
        <v>101-1959</v>
      </c>
      <c r="C404" s="50" t="str">
        <f>Source!G214</f>
        <v>Краска водоэмульсионная ВЭАК-1180</v>
      </c>
      <c r="D404" s="31" t="str">
        <f>Source!H214</f>
        <v>т</v>
      </c>
      <c r="E404" s="10">
        <f>Source!I214</f>
        <v>-2.6838000000000004E-2</v>
      </c>
      <c r="F404" s="32">
        <f>Source!AL214+Source!AM214+Source!AO214</f>
        <v>15481.01</v>
      </c>
      <c r="G404" s="47" t="s">
        <v>3</v>
      </c>
      <c r="H404" s="34">
        <f>ROUND(Source!AC214*Source!I214, 2)+ROUND(Source!AD214*Source!I214, 2)+ROUND(Source!AF214*Source!I214, 2)</f>
        <v>-415.48</v>
      </c>
      <c r="I404" s="33"/>
      <c r="J404" s="33">
        <f>IF(Source!BC214&lt;&gt; 0, Source!BC214, 1)</f>
        <v>3.28</v>
      </c>
      <c r="K404" s="34">
        <f>Source!O214</f>
        <v>-1362.77</v>
      </c>
      <c r="L404" s="35"/>
      <c r="S404">
        <f>ROUND((Source!FX214/100)*((ROUND(Source!AF214*Source!I214, 2)+ROUND(Source!AE214*Source!I214, 2))), 2)</f>
        <v>0</v>
      </c>
      <c r="T404">
        <f>Source!X214</f>
        <v>0</v>
      </c>
      <c r="U404">
        <f>ROUND((Source!FY214/100)*((ROUND(Source!AF214*Source!I214, 2)+ROUND(Source!AE214*Source!I214, 2))), 2)</f>
        <v>0</v>
      </c>
      <c r="V404">
        <f>Source!Y214</f>
        <v>0</v>
      </c>
      <c r="W404">
        <f>IF(Source!BI214&lt;=1,H404, 0)</f>
        <v>-415.48</v>
      </c>
      <c r="X404">
        <f>IF(Source!BI214=2,H404, 0)</f>
        <v>0</v>
      </c>
      <c r="Y404">
        <f>IF(Source!BI214=3,H404, 0)</f>
        <v>0</v>
      </c>
      <c r="Z404">
        <f>IF(Source!BI214=4,H404, 0)</f>
        <v>0</v>
      </c>
    </row>
    <row r="405" spans="1:26" ht="84" x14ac:dyDescent="0.2">
      <c r="A405" s="51" t="str">
        <f>Source!E215</f>
        <v>9,2</v>
      </c>
      <c r="B405" s="52" t="str">
        <f>Source!F215</f>
        <v>101-9851-068</v>
      </c>
      <c r="C405" s="52" t="s">
        <v>801</v>
      </c>
      <c r="D405" s="38" t="str">
        <f>Source!H215</f>
        <v>л</v>
      </c>
      <c r="E405" s="39">
        <f>Source!I215</f>
        <v>12.599987</v>
      </c>
      <c r="F405" s="40">
        <f>Source!GE215+Source!AM215+Source!AO215</f>
        <v>261.67</v>
      </c>
      <c r="G405" s="41" t="s">
        <v>3</v>
      </c>
      <c r="H405" s="42">
        <f>ROUND(ROUND((Source!GE215),6)*Source!I215, 2)+ROUND(Source!AD215*Source!I215, 2)+ROUND(Source!AF215*Source!I215, 2)</f>
        <v>3297.04</v>
      </c>
      <c r="I405" s="43"/>
      <c r="J405" s="43">
        <f>IF(Source!BC215&lt;&gt; 0, Source!BC215, 1)</f>
        <v>1</v>
      </c>
      <c r="K405" s="42">
        <f>Source!O215</f>
        <v>3297.04</v>
      </c>
      <c r="L405" s="44"/>
      <c r="S405">
        <f>ROUND((Source!FX215/100)*((ROUND(Source!AF215*Source!I215, 2)+ROUND(Source!AE215*Source!I215, 2))), 2)</f>
        <v>0</v>
      </c>
      <c r="T405">
        <f>Source!X215</f>
        <v>0</v>
      </c>
      <c r="U405">
        <f>ROUND((Source!FY215/100)*((ROUND(Source!AF215*Source!I215, 2)+ROUND(Source!AE215*Source!I215, 2))), 2)</f>
        <v>0</v>
      </c>
      <c r="V405">
        <f>Source!Y215</f>
        <v>0</v>
      </c>
      <c r="W405">
        <f>IF(Source!BI215&lt;=1,H405, 0)</f>
        <v>3297.04</v>
      </c>
      <c r="X405">
        <f>IF(Source!BI215=2,H405, 0)</f>
        <v>0</v>
      </c>
      <c r="Y405">
        <f>IF(Source!BI215=3,H405, 0)</f>
        <v>0</v>
      </c>
      <c r="Z405">
        <f>IF(Source!BI215=4,H405, 0)</f>
        <v>0</v>
      </c>
    </row>
    <row r="406" spans="1:26" ht="15" x14ac:dyDescent="0.25">
      <c r="G406" s="55">
        <f>H397+H398+H400+H401+H402+SUM(H404:H405)</f>
        <v>3748.68</v>
      </c>
      <c r="H406" s="55"/>
      <c r="J406" s="55">
        <f>K397+K398+K400+K401+K402+SUM(K404:K405)</f>
        <v>11452.86</v>
      </c>
      <c r="K406" s="55"/>
      <c r="L406" s="45">
        <f>Source!U213</f>
        <v>12.768840000000001</v>
      </c>
      <c r="O406" s="26">
        <f>G406</f>
        <v>3748.68</v>
      </c>
      <c r="P406" s="26">
        <f>J406</f>
        <v>11452.86</v>
      </c>
      <c r="Q406" s="26">
        <f>L406</f>
        <v>12.768840000000001</v>
      </c>
      <c r="W406">
        <f>IF(Source!BI213&lt;=1,H397+H398+H400+H401+H402, 0)</f>
        <v>867.11999999999989</v>
      </c>
      <c r="X406">
        <f>IF(Source!BI213=2,H397+H398+H400+H401+H402, 0)</f>
        <v>0</v>
      </c>
      <c r="Y406">
        <f>IF(Source!BI213=3,H397+H398+H400+H401+H402, 0)</f>
        <v>0</v>
      </c>
      <c r="Z406">
        <f>IF(Source!BI213=4,H397+H398+H400+H401+H402, 0)</f>
        <v>0</v>
      </c>
    </row>
    <row r="407" spans="1:26" ht="28.5" x14ac:dyDescent="0.2">
      <c r="A407" s="49" t="str">
        <f>Source!E216</f>
        <v>10</v>
      </c>
      <c r="B407" s="50" t="str">
        <f>Source!F216</f>
        <v>67-4-5</v>
      </c>
      <c r="C407" s="50" t="str">
        <f>Source!G216</f>
        <v>Демонтаж светильников для люминесцентных ламп</v>
      </c>
      <c r="D407" s="31" t="str">
        <f>Source!H216</f>
        <v>100 шт.</v>
      </c>
      <c r="E407" s="10">
        <f>Source!I216</f>
        <v>0.04</v>
      </c>
      <c r="F407" s="32">
        <f>Source!AL216+Source!AM216+Source!AO216</f>
        <v>145.97999999999999</v>
      </c>
      <c r="G407" s="33"/>
      <c r="H407" s="34"/>
      <c r="I407" s="33" t="str">
        <f>Source!BO216</f>
        <v>67-4-5</v>
      </c>
      <c r="J407" s="33"/>
      <c r="K407" s="34"/>
      <c r="L407" s="35"/>
      <c r="S407">
        <f>ROUND((Source!FX216/100)*((ROUND(Source!AF216*Source!I216, 2)+ROUND(Source!AE216*Source!I216, 2))), 2)</f>
        <v>4.91</v>
      </c>
      <c r="T407">
        <f>Source!X216</f>
        <v>142.83000000000001</v>
      </c>
      <c r="U407">
        <f>ROUND((Source!FY216/100)*((ROUND(Source!AF216*Source!I216, 2)+ROUND(Source!AE216*Source!I216, 2))), 2)</f>
        <v>3.76</v>
      </c>
      <c r="V407">
        <f>Source!Y216</f>
        <v>109.23</v>
      </c>
    </row>
    <row r="408" spans="1:26" ht="14.25" x14ac:dyDescent="0.2">
      <c r="A408" s="49"/>
      <c r="B408" s="50"/>
      <c r="C408" s="50" t="s">
        <v>792</v>
      </c>
      <c r="D408" s="31"/>
      <c r="E408" s="10"/>
      <c r="F408" s="32">
        <f>Source!AO216</f>
        <v>143.47999999999999</v>
      </c>
      <c r="G408" s="33" t="str">
        <f>Source!DG216</f>
        <v/>
      </c>
      <c r="H408" s="34">
        <f>ROUND(Source!AF216*Source!I216, 2)</f>
        <v>5.74</v>
      </c>
      <c r="I408" s="33"/>
      <c r="J408" s="33">
        <f>IF(Source!BA216&lt;&gt; 0, Source!BA216, 1)</f>
        <v>29.06</v>
      </c>
      <c r="K408" s="34">
        <f>Source!S216</f>
        <v>166.78</v>
      </c>
      <c r="L408" s="35"/>
      <c r="R408">
        <f>H408</f>
        <v>5.74</v>
      </c>
    </row>
    <row r="409" spans="1:26" ht="14.25" x14ac:dyDescent="0.2">
      <c r="A409" s="49"/>
      <c r="B409" s="50"/>
      <c r="C409" s="50" t="s">
        <v>191</v>
      </c>
      <c r="D409" s="31"/>
      <c r="E409" s="10"/>
      <c r="F409" s="32">
        <f>Source!AM216</f>
        <v>2.5</v>
      </c>
      <c r="G409" s="33" t="str">
        <f>Source!DE216</f>
        <v/>
      </c>
      <c r="H409" s="34">
        <f>ROUND(Source!AD216*Source!I216, 2)</f>
        <v>0.1</v>
      </c>
      <c r="I409" s="33"/>
      <c r="J409" s="33">
        <f>IF(Source!BB216&lt;&gt; 0, Source!BB216, 1)</f>
        <v>12.93</v>
      </c>
      <c r="K409" s="34">
        <f>Source!Q216</f>
        <v>1.29</v>
      </c>
      <c r="L409" s="35"/>
    </row>
    <row r="410" spans="1:26" ht="14.25" x14ac:dyDescent="0.2">
      <c r="A410" s="49"/>
      <c r="B410" s="50"/>
      <c r="C410" s="50" t="s">
        <v>798</v>
      </c>
      <c r="D410" s="31"/>
      <c r="E410" s="10"/>
      <c r="F410" s="32">
        <f>Source!AN216</f>
        <v>1.08</v>
      </c>
      <c r="G410" s="33" t="str">
        <f>Source!DF216</f>
        <v/>
      </c>
      <c r="H410" s="46">
        <f>ROUND(Source!AE216*Source!I216, 2)</f>
        <v>0.04</v>
      </c>
      <c r="I410" s="33"/>
      <c r="J410" s="33">
        <f>IF(Source!BS216&lt;&gt; 0, Source!BS216, 1)</f>
        <v>29.06</v>
      </c>
      <c r="K410" s="46">
        <f>Source!R216</f>
        <v>1.26</v>
      </c>
      <c r="L410" s="35"/>
      <c r="R410">
        <f>H410</f>
        <v>0.04</v>
      </c>
    </row>
    <row r="411" spans="1:26" ht="14.25" x14ac:dyDescent="0.2">
      <c r="A411" s="49"/>
      <c r="B411" s="50"/>
      <c r="C411" s="50" t="s">
        <v>793</v>
      </c>
      <c r="D411" s="31" t="s">
        <v>794</v>
      </c>
      <c r="E411" s="10">
        <f>Source!BZ216</f>
        <v>85</v>
      </c>
      <c r="F411" s="53"/>
      <c r="G411" s="33"/>
      <c r="H411" s="34">
        <f>SUM(S407:S413)</f>
        <v>4.91</v>
      </c>
      <c r="I411" s="36"/>
      <c r="J411" s="30">
        <f>Source!AT216</f>
        <v>85</v>
      </c>
      <c r="K411" s="34">
        <f>SUM(T407:T413)</f>
        <v>142.83000000000001</v>
      </c>
      <c r="L411" s="35"/>
    </row>
    <row r="412" spans="1:26" ht="14.25" x14ac:dyDescent="0.2">
      <c r="A412" s="49"/>
      <c r="B412" s="50"/>
      <c r="C412" s="50" t="s">
        <v>795</v>
      </c>
      <c r="D412" s="31" t="s">
        <v>794</v>
      </c>
      <c r="E412" s="10">
        <f>Source!CA216</f>
        <v>65</v>
      </c>
      <c r="F412" s="53"/>
      <c r="G412" s="33"/>
      <c r="H412" s="34">
        <f>SUM(U407:U413)</f>
        <v>3.76</v>
      </c>
      <c r="I412" s="36"/>
      <c r="J412" s="30">
        <f>Source!AU216</f>
        <v>65</v>
      </c>
      <c r="K412" s="34">
        <f>SUM(V407:V413)</f>
        <v>109.23</v>
      </c>
      <c r="L412" s="35"/>
    </row>
    <row r="413" spans="1:26" ht="14.25" x14ac:dyDescent="0.2">
      <c r="A413" s="51"/>
      <c r="B413" s="52"/>
      <c r="C413" s="52" t="s">
        <v>796</v>
      </c>
      <c r="D413" s="38" t="s">
        <v>797</v>
      </c>
      <c r="E413" s="39">
        <f>Source!AQ216</f>
        <v>17.89</v>
      </c>
      <c r="F413" s="40"/>
      <c r="G413" s="43" t="str">
        <f>Source!DI216</f>
        <v/>
      </c>
      <c r="H413" s="42"/>
      <c r="I413" s="43"/>
      <c r="J413" s="43"/>
      <c r="K413" s="42"/>
      <c r="L413" s="48">
        <f>Source!U216</f>
        <v>0.71560000000000001</v>
      </c>
    </row>
    <row r="414" spans="1:26" ht="15" x14ac:dyDescent="0.25">
      <c r="G414" s="55">
        <f>H408+H409+H411+H412</f>
        <v>14.51</v>
      </c>
      <c r="H414" s="55"/>
      <c r="J414" s="55">
        <f>K408+K409+K411+K412</f>
        <v>420.13</v>
      </c>
      <c r="K414" s="55"/>
      <c r="L414" s="45">
        <f>Source!U216</f>
        <v>0.71560000000000001</v>
      </c>
      <c r="O414" s="26">
        <f>G414</f>
        <v>14.51</v>
      </c>
      <c r="P414" s="26">
        <f>J414</f>
        <v>420.13</v>
      </c>
      <c r="Q414" s="26">
        <f>L414</f>
        <v>0.71560000000000001</v>
      </c>
      <c r="W414">
        <f>IF(Source!BI216&lt;=1,H408+H409+H411+H412, 0)</f>
        <v>14.51</v>
      </c>
      <c r="X414">
        <f>IF(Source!BI216=2,H408+H409+H411+H412, 0)</f>
        <v>0</v>
      </c>
      <c r="Y414">
        <f>IF(Source!BI216=3,H408+H409+H411+H412, 0)</f>
        <v>0</v>
      </c>
      <c r="Z414">
        <f>IF(Source!BI216=4,H408+H409+H411+H412, 0)</f>
        <v>0</v>
      </c>
    </row>
    <row r="415" spans="1:26" ht="42.75" x14ac:dyDescent="0.2">
      <c r="A415" s="49" t="str">
        <f>Source!E217</f>
        <v>11</v>
      </c>
      <c r="B415" s="50" t="str">
        <f>Source!F217</f>
        <v>м08-03-594-3</v>
      </c>
      <c r="C415" s="50" t="str">
        <f>Source!G217</f>
        <v>Светильник отдельно устанавливаемый на штырях с количеством ламп в светильнике до 4</v>
      </c>
      <c r="D415" s="31" t="str">
        <f>Source!H217</f>
        <v>100 шт.</v>
      </c>
      <c r="E415" s="10">
        <f>Source!I217</f>
        <v>0.04</v>
      </c>
      <c r="F415" s="32">
        <f>Source!AL217+Source!AM217+Source!AO217</f>
        <v>1537.0900000000001</v>
      </c>
      <c r="G415" s="33"/>
      <c r="H415" s="34"/>
      <c r="I415" s="33" t="str">
        <f>Source!BO217</f>
        <v>м08-03-594-3</v>
      </c>
      <c r="J415" s="33"/>
      <c r="K415" s="34"/>
      <c r="L415" s="35"/>
      <c r="S415">
        <f>ROUND((Source!FX217/100)*((ROUND(Source!AF217*Source!I217, 2)+ROUND(Source!AE217*Source!I217, 2))), 2)</f>
        <v>51.12</v>
      </c>
      <c r="T415">
        <f>Source!X217</f>
        <v>1485.52</v>
      </c>
      <c r="U415">
        <f>ROUND((Source!FY217/100)*((ROUND(Source!AF217*Source!I217, 2)+ROUND(Source!AE217*Source!I217, 2))), 2)</f>
        <v>34.979999999999997</v>
      </c>
      <c r="V415">
        <f>Source!Y217</f>
        <v>1016.41</v>
      </c>
    </row>
    <row r="416" spans="1:26" ht="14.25" x14ac:dyDescent="0.2">
      <c r="A416" s="49"/>
      <c r="B416" s="50"/>
      <c r="C416" s="50" t="s">
        <v>792</v>
      </c>
      <c r="D416" s="31"/>
      <c r="E416" s="10"/>
      <c r="F416" s="32">
        <f>Source!AO217</f>
        <v>1341.18</v>
      </c>
      <c r="G416" s="33" t="str">
        <f>Source!DG217</f>
        <v/>
      </c>
      <c r="H416" s="34">
        <f>ROUND(Source!AF217*Source!I217, 2)</f>
        <v>53.65</v>
      </c>
      <c r="I416" s="33"/>
      <c r="J416" s="33">
        <f>IF(Source!BA217&lt;&gt; 0, Source!BA217, 1)</f>
        <v>29.06</v>
      </c>
      <c r="K416" s="34">
        <f>Source!S217</f>
        <v>1558.99</v>
      </c>
      <c r="L416" s="35"/>
      <c r="R416">
        <f>H416</f>
        <v>53.65</v>
      </c>
    </row>
    <row r="417" spans="1:26" ht="14.25" x14ac:dyDescent="0.2">
      <c r="A417" s="49"/>
      <c r="B417" s="50"/>
      <c r="C417" s="50" t="s">
        <v>191</v>
      </c>
      <c r="D417" s="31"/>
      <c r="E417" s="10"/>
      <c r="F417" s="32">
        <f>Source!AM217</f>
        <v>66.55</v>
      </c>
      <c r="G417" s="33" t="str">
        <f>Source!DE217</f>
        <v/>
      </c>
      <c r="H417" s="34">
        <f>ROUND(Source!AD217*Source!I217, 2)</f>
        <v>2.66</v>
      </c>
      <c r="I417" s="33"/>
      <c r="J417" s="33">
        <f>IF(Source!BB217&lt;&gt; 0, Source!BB217, 1)</f>
        <v>8.5</v>
      </c>
      <c r="K417" s="34">
        <f>Source!Q217</f>
        <v>22.63</v>
      </c>
      <c r="L417" s="35"/>
    </row>
    <row r="418" spans="1:26" ht="14.25" x14ac:dyDescent="0.2">
      <c r="A418" s="49"/>
      <c r="B418" s="50"/>
      <c r="C418" s="50" t="s">
        <v>798</v>
      </c>
      <c r="D418" s="31"/>
      <c r="E418" s="10"/>
      <c r="F418" s="32">
        <f>Source!AN217</f>
        <v>4.05</v>
      </c>
      <c r="G418" s="33" t="str">
        <f>Source!DF217</f>
        <v/>
      </c>
      <c r="H418" s="46">
        <f>ROUND(Source!AE217*Source!I217, 2)</f>
        <v>0.16</v>
      </c>
      <c r="I418" s="33"/>
      <c r="J418" s="33">
        <f>IF(Source!BS217&lt;&gt; 0, Source!BS217, 1)</f>
        <v>29.06</v>
      </c>
      <c r="K418" s="46">
        <f>Source!R217</f>
        <v>4.71</v>
      </c>
      <c r="L418" s="35"/>
      <c r="R418">
        <f>H418</f>
        <v>0.16</v>
      </c>
    </row>
    <row r="419" spans="1:26" ht="14.25" x14ac:dyDescent="0.2">
      <c r="A419" s="49"/>
      <c r="B419" s="50"/>
      <c r="C419" s="50" t="s">
        <v>799</v>
      </c>
      <c r="D419" s="31"/>
      <c r="E419" s="10"/>
      <c r="F419" s="32">
        <f>Source!AL217</f>
        <v>129.36000000000001</v>
      </c>
      <c r="G419" s="33" t="str">
        <f>Source!DD217</f>
        <v/>
      </c>
      <c r="H419" s="34">
        <f>ROUND(Source!AC217*Source!I217, 2)</f>
        <v>5.17</v>
      </c>
      <c r="I419" s="33"/>
      <c r="J419" s="33">
        <f>IF(Source!BC217&lt;&gt; 0, Source!BC217, 1)</f>
        <v>9.19</v>
      </c>
      <c r="K419" s="34">
        <f>Source!P217</f>
        <v>47.55</v>
      </c>
      <c r="L419" s="35"/>
    </row>
    <row r="420" spans="1:26" ht="14.25" x14ac:dyDescent="0.2">
      <c r="A420" s="49"/>
      <c r="B420" s="50"/>
      <c r="C420" s="50" t="s">
        <v>793</v>
      </c>
      <c r="D420" s="31" t="s">
        <v>794</v>
      </c>
      <c r="E420" s="10">
        <f>Source!BZ217</f>
        <v>95</v>
      </c>
      <c r="F420" s="53"/>
      <c r="G420" s="33"/>
      <c r="H420" s="34">
        <f>SUM(S415:S423)</f>
        <v>51.12</v>
      </c>
      <c r="I420" s="36"/>
      <c r="J420" s="30">
        <f>Source!AT217</f>
        <v>95</v>
      </c>
      <c r="K420" s="34">
        <f>SUM(T415:T423)</f>
        <v>1485.52</v>
      </c>
      <c r="L420" s="35"/>
    </row>
    <row r="421" spans="1:26" ht="14.25" x14ac:dyDescent="0.2">
      <c r="A421" s="49"/>
      <c r="B421" s="50"/>
      <c r="C421" s="50" t="s">
        <v>795</v>
      </c>
      <c r="D421" s="31" t="s">
        <v>794</v>
      </c>
      <c r="E421" s="10">
        <f>Source!CA217</f>
        <v>65</v>
      </c>
      <c r="F421" s="53"/>
      <c r="G421" s="33"/>
      <c r="H421" s="34">
        <f>SUM(U415:U423)</f>
        <v>34.979999999999997</v>
      </c>
      <c r="I421" s="36"/>
      <c r="J421" s="30">
        <f>Source!AU217</f>
        <v>65</v>
      </c>
      <c r="K421" s="34">
        <f>SUM(V415:V423)</f>
        <v>1016.41</v>
      </c>
      <c r="L421" s="35"/>
    </row>
    <row r="422" spans="1:26" ht="14.25" x14ac:dyDescent="0.2">
      <c r="A422" s="49"/>
      <c r="B422" s="50"/>
      <c r="C422" s="50" t="s">
        <v>796</v>
      </c>
      <c r="D422" s="31" t="s">
        <v>797</v>
      </c>
      <c r="E422" s="10">
        <f>Source!AQ217</f>
        <v>135.19999999999999</v>
      </c>
      <c r="F422" s="32"/>
      <c r="G422" s="33" t="str">
        <f>Source!DI217</f>
        <v/>
      </c>
      <c r="H422" s="34"/>
      <c r="I422" s="33"/>
      <c r="J422" s="33"/>
      <c r="K422" s="34"/>
      <c r="L422" s="37">
        <f>Source!U217</f>
        <v>5.4079999999999995</v>
      </c>
    </row>
    <row r="423" spans="1:26" ht="84" x14ac:dyDescent="0.2">
      <c r="A423" s="51" t="str">
        <f>Source!E218</f>
        <v>11,1</v>
      </c>
      <c r="B423" s="52" t="str">
        <f>Source!F218</f>
        <v>509-1380-78</v>
      </c>
      <c r="C423" s="52" t="s">
        <v>809</v>
      </c>
      <c r="D423" s="38" t="str">
        <f>Source!H218</f>
        <v>шт.</v>
      </c>
      <c r="E423" s="39">
        <f>Source!I218</f>
        <v>4</v>
      </c>
      <c r="F423" s="40">
        <f>Source!GE218+Source!AM218+Source!AO218</f>
        <v>1883.27</v>
      </c>
      <c r="G423" s="41" t="s">
        <v>3</v>
      </c>
      <c r="H423" s="42">
        <f>ROUND(ROUND((Source!GE218),6)*Source!I218, 2)+ROUND(Source!AD218*Source!I218, 2)+ROUND(Source!AF218*Source!I218, 2)</f>
        <v>7533.08</v>
      </c>
      <c r="I423" s="43"/>
      <c r="J423" s="43">
        <f>IF(Source!BC218&lt;&gt; 0, Source!BC218, 1)</f>
        <v>1</v>
      </c>
      <c r="K423" s="42">
        <f>Source!O218</f>
        <v>7533.08</v>
      </c>
      <c r="L423" s="44"/>
      <c r="S423">
        <f>ROUND((Source!FX218/100)*((ROUND(Source!AF218*Source!I218, 2)+ROUND(Source!AE218*Source!I218, 2))), 2)</f>
        <v>0</v>
      </c>
      <c r="T423">
        <f>Source!X218</f>
        <v>0</v>
      </c>
      <c r="U423">
        <f>ROUND((Source!FY218/100)*((ROUND(Source!AF218*Source!I218, 2)+ROUND(Source!AE218*Source!I218, 2))), 2)</f>
        <v>0</v>
      </c>
      <c r="V423">
        <f>Source!Y218</f>
        <v>0</v>
      </c>
      <c r="W423">
        <f>IF(Source!BI218&lt;=1,H423, 0)</f>
        <v>0</v>
      </c>
      <c r="X423">
        <f>IF(Source!BI218=2,H423, 0)</f>
        <v>7533.08</v>
      </c>
      <c r="Y423">
        <f>IF(Source!BI218=3,H423, 0)</f>
        <v>0</v>
      </c>
      <c r="Z423">
        <f>IF(Source!BI218=4,H423, 0)</f>
        <v>0</v>
      </c>
    </row>
    <row r="424" spans="1:26" ht="15" x14ac:dyDescent="0.25">
      <c r="G424" s="55">
        <f>H416+H417+H419+H420+H421+SUM(H423:H423)</f>
        <v>7680.66</v>
      </c>
      <c r="H424" s="55"/>
      <c r="J424" s="55">
        <f>K416+K417+K419+K420+K421+SUM(K423:K423)</f>
        <v>11664.18</v>
      </c>
      <c r="K424" s="55"/>
      <c r="L424" s="45">
        <f>Source!U217</f>
        <v>5.4079999999999995</v>
      </c>
      <c r="O424" s="26">
        <f>G424</f>
        <v>7680.66</v>
      </c>
      <c r="P424" s="26">
        <f>J424</f>
        <v>11664.18</v>
      </c>
      <c r="Q424" s="26">
        <f>L424</f>
        <v>5.4079999999999995</v>
      </c>
      <c r="W424">
        <f>IF(Source!BI217&lt;=1,H416+H417+H419+H420+H421, 0)</f>
        <v>0</v>
      </c>
      <c r="X424">
        <f>IF(Source!BI217=2,H416+H417+H419+H420+H421, 0)</f>
        <v>147.57999999999998</v>
      </c>
      <c r="Y424">
        <f>IF(Source!BI217=3,H416+H417+H419+H420+H421, 0)</f>
        <v>0</v>
      </c>
      <c r="Z424">
        <f>IF(Source!BI217=4,H416+H417+H419+H420+H421, 0)</f>
        <v>0</v>
      </c>
    </row>
    <row r="425" spans="1:26" ht="28.5" x14ac:dyDescent="0.2">
      <c r="A425" s="49" t="str">
        <f>Source!E219</f>
        <v>12</v>
      </c>
      <c r="B425" s="50" t="str">
        <f>Source!F219</f>
        <v>м08-02-390-1</v>
      </c>
      <c r="C425" s="50" t="str">
        <f>Source!G219</f>
        <v>Короба пластмассовые шириной до 40 мм</v>
      </c>
      <c r="D425" s="31" t="str">
        <f>Source!H219</f>
        <v>100 м</v>
      </c>
      <c r="E425" s="10">
        <f>Source!I219</f>
        <v>0.5</v>
      </c>
      <c r="F425" s="32">
        <f>Source!AL219+Source!AM219+Source!AO219</f>
        <v>237.45</v>
      </c>
      <c r="G425" s="33"/>
      <c r="H425" s="34"/>
      <c r="I425" s="33" t="str">
        <f>Source!BO219</f>
        <v>м08-02-390-1</v>
      </c>
      <c r="J425" s="33"/>
      <c r="K425" s="34"/>
      <c r="L425" s="35"/>
      <c r="S425">
        <f>ROUND((Source!FX219/100)*((ROUND(Source!AF219*Source!I219, 2)+ROUND(Source!AE219*Source!I219, 2))), 2)</f>
        <v>73.650000000000006</v>
      </c>
      <c r="T425">
        <f>Source!X219</f>
        <v>2140.37</v>
      </c>
      <c r="U425">
        <f>ROUND((Source!FY219/100)*((ROUND(Source!AF219*Source!I219, 2)+ROUND(Source!AE219*Source!I219, 2))), 2)</f>
        <v>50.39</v>
      </c>
      <c r="V425">
        <f>Source!Y219</f>
        <v>1464.46</v>
      </c>
    </row>
    <row r="426" spans="1:26" ht="14.25" x14ac:dyDescent="0.2">
      <c r="A426" s="49"/>
      <c r="B426" s="50"/>
      <c r="C426" s="50" t="s">
        <v>792</v>
      </c>
      <c r="D426" s="31"/>
      <c r="E426" s="10"/>
      <c r="F426" s="32">
        <f>Source!AO219</f>
        <v>154.91999999999999</v>
      </c>
      <c r="G426" s="33" t="str">
        <f>Source!DG219</f>
        <v/>
      </c>
      <c r="H426" s="34">
        <f>ROUND(Source!AF219*Source!I219, 2)</f>
        <v>77.459999999999994</v>
      </c>
      <c r="I426" s="33"/>
      <c r="J426" s="33">
        <f>IF(Source!BA219&lt;&gt; 0, Source!BA219, 1)</f>
        <v>29.06</v>
      </c>
      <c r="K426" s="34">
        <f>Source!S219</f>
        <v>2250.9899999999998</v>
      </c>
      <c r="L426" s="35"/>
      <c r="R426">
        <f>H426</f>
        <v>77.459999999999994</v>
      </c>
    </row>
    <row r="427" spans="1:26" ht="14.25" x14ac:dyDescent="0.2">
      <c r="A427" s="49"/>
      <c r="B427" s="50"/>
      <c r="C427" s="50" t="s">
        <v>191</v>
      </c>
      <c r="D427" s="31"/>
      <c r="E427" s="10"/>
      <c r="F427" s="32">
        <f>Source!AM219</f>
        <v>31.2</v>
      </c>
      <c r="G427" s="33" t="str">
        <f>Source!DE219</f>
        <v/>
      </c>
      <c r="H427" s="34">
        <f>ROUND(Source!AD219*Source!I219, 2)</f>
        <v>15.6</v>
      </c>
      <c r="I427" s="33"/>
      <c r="J427" s="33">
        <f>IF(Source!BB219&lt;&gt; 0, Source!BB219, 1)</f>
        <v>8.7899999999999991</v>
      </c>
      <c r="K427" s="34">
        <f>Source!Q219</f>
        <v>137.12</v>
      </c>
      <c r="L427" s="35"/>
    </row>
    <row r="428" spans="1:26" ht="14.25" x14ac:dyDescent="0.2">
      <c r="A428" s="49"/>
      <c r="B428" s="50"/>
      <c r="C428" s="50" t="s">
        <v>798</v>
      </c>
      <c r="D428" s="31"/>
      <c r="E428" s="10"/>
      <c r="F428" s="32">
        <f>Source!AN219</f>
        <v>0.14000000000000001</v>
      </c>
      <c r="G428" s="33" t="str">
        <f>Source!DF219</f>
        <v/>
      </c>
      <c r="H428" s="46">
        <f>ROUND(Source!AE219*Source!I219, 2)</f>
        <v>7.0000000000000007E-2</v>
      </c>
      <c r="I428" s="33"/>
      <c r="J428" s="33">
        <f>IF(Source!BS219&lt;&gt; 0, Source!BS219, 1)</f>
        <v>29.06</v>
      </c>
      <c r="K428" s="46">
        <f>Source!R219</f>
        <v>2.0299999999999998</v>
      </c>
      <c r="L428" s="35"/>
      <c r="R428">
        <f>H428</f>
        <v>7.0000000000000007E-2</v>
      </c>
    </row>
    <row r="429" spans="1:26" ht="14.25" x14ac:dyDescent="0.2">
      <c r="A429" s="49"/>
      <c r="B429" s="50"/>
      <c r="C429" s="50" t="s">
        <v>799</v>
      </c>
      <c r="D429" s="31"/>
      <c r="E429" s="10"/>
      <c r="F429" s="32">
        <f>Source!AL219</f>
        <v>51.33</v>
      </c>
      <c r="G429" s="33" t="str">
        <f>Source!DD219</f>
        <v/>
      </c>
      <c r="H429" s="34">
        <f>ROUND(Source!AC219*Source!I219, 2)</f>
        <v>25.67</v>
      </c>
      <c r="I429" s="33"/>
      <c r="J429" s="33">
        <f>IF(Source!BC219&lt;&gt; 0, Source!BC219, 1)</f>
        <v>4.29</v>
      </c>
      <c r="K429" s="34">
        <f>Source!P219</f>
        <v>110.1</v>
      </c>
      <c r="L429" s="35"/>
    </row>
    <row r="430" spans="1:26" ht="14.25" x14ac:dyDescent="0.2">
      <c r="A430" s="49"/>
      <c r="B430" s="50"/>
      <c r="C430" s="50" t="s">
        <v>793</v>
      </c>
      <c r="D430" s="31" t="s">
        <v>794</v>
      </c>
      <c r="E430" s="10">
        <f>Source!BZ219</f>
        <v>95</v>
      </c>
      <c r="F430" s="53"/>
      <c r="G430" s="33"/>
      <c r="H430" s="34">
        <f>SUM(S425:S433)</f>
        <v>73.650000000000006</v>
      </c>
      <c r="I430" s="36"/>
      <c r="J430" s="30">
        <f>Source!AT219</f>
        <v>95</v>
      </c>
      <c r="K430" s="34">
        <f>SUM(T425:T433)</f>
        <v>2140.37</v>
      </c>
      <c r="L430" s="35"/>
    </row>
    <row r="431" spans="1:26" ht="14.25" x14ac:dyDescent="0.2">
      <c r="A431" s="49"/>
      <c r="B431" s="50"/>
      <c r="C431" s="50" t="s">
        <v>795</v>
      </c>
      <c r="D431" s="31" t="s">
        <v>794</v>
      </c>
      <c r="E431" s="10">
        <f>Source!CA219</f>
        <v>65</v>
      </c>
      <c r="F431" s="53"/>
      <c r="G431" s="33"/>
      <c r="H431" s="34">
        <f>SUM(U425:U433)</f>
        <v>50.39</v>
      </c>
      <c r="I431" s="36"/>
      <c r="J431" s="30">
        <f>Source!AU219</f>
        <v>65</v>
      </c>
      <c r="K431" s="34">
        <f>SUM(V425:V433)</f>
        <v>1464.46</v>
      </c>
      <c r="L431" s="35"/>
    </row>
    <row r="432" spans="1:26" ht="14.25" x14ac:dyDescent="0.2">
      <c r="A432" s="49"/>
      <c r="B432" s="50"/>
      <c r="C432" s="50" t="s">
        <v>796</v>
      </c>
      <c r="D432" s="31" t="s">
        <v>797</v>
      </c>
      <c r="E432" s="10">
        <f>Source!AQ219</f>
        <v>16.29</v>
      </c>
      <c r="F432" s="32"/>
      <c r="G432" s="33" t="str">
        <f>Source!DI219</f>
        <v/>
      </c>
      <c r="H432" s="34"/>
      <c r="I432" s="33"/>
      <c r="J432" s="33"/>
      <c r="K432" s="34"/>
      <c r="L432" s="37">
        <f>Source!U219</f>
        <v>8.1449999999999996</v>
      </c>
    </row>
    <row r="433" spans="1:26" ht="28.5" x14ac:dyDescent="0.2">
      <c r="A433" s="51" t="str">
        <f>Source!E220</f>
        <v>12,1</v>
      </c>
      <c r="B433" s="52" t="str">
        <f>Source!F220</f>
        <v>509-1831</v>
      </c>
      <c r="C433" s="52" t="str">
        <f>Source!G220</f>
        <v>Кабель-канал (короб) "Электропласт" 25x16 мм</v>
      </c>
      <c r="D433" s="38" t="str">
        <f>Source!H220</f>
        <v>100 м</v>
      </c>
      <c r="E433" s="39">
        <f>Source!I220</f>
        <v>0.5</v>
      </c>
      <c r="F433" s="40">
        <f>Source!AL220+Source!AM220+Source!AO220</f>
        <v>173</v>
      </c>
      <c r="G433" s="41" t="s">
        <v>3</v>
      </c>
      <c r="H433" s="42">
        <f>ROUND(Source!AC220*Source!I220, 2)+ROUND(Source!AD220*Source!I220, 2)+ROUND(Source!AF220*Source!I220, 2)</f>
        <v>86.5</v>
      </c>
      <c r="I433" s="43"/>
      <c r="J433" s="43">
        <f>IF(Source!BC220&lt;&gt; 0, Source!BC220, 1)</f>
        <v>4.93</v>
      </c>
      <c r="K433" s="42">
        <f>Source!O220</f>
        <v>426.45</v>
      </c>
      <c r="L433" s="44"/>
      <c r="S433">
        <f>ROUND((Source!FX220/100)*((ROUND(Source!AF220*Source!I220, 2)+ROUND(Source!AE220*Source!I220, 2))), 2)</f>
        <v>0</v>
      </c>
      <c r="T433">
        <f>Source!X220</f>
        <v>0</v>
      </c>
      <c r="U433">
        <f>ROUND((Source!FY220/100)*((ROUND(Source!AF220*Source!I220, 2)+ROUND(Source!AE220*Source!I220, 2))), 2)</f>
        <v>0</v>
      </c>
      <c r="V433">
        <f>Source!Y220</f>
        <v>0</v>
      </c>
      <c r="W433">
        <f>IF(Source!BI220&lt;=1,H433, 0)</f>
        <v>0</v>
      </c>
      <c r="X433">
        <f>IF(Source!BI220=2,H433, 0)</f>
        <v>86.5</v>
      </c>
      <c r="Y433">
        <f>IF(Source!BI220=3,H433, 0)</f>
        <v>0</v>
      </c>
      <c r="Z433">
        <f>IF(Source!BI220=4,H433, 0)</f>
        <v>0</v>
      </c>
    </row>
    <row r="434" spans="1:26" ht="15" x14ac:dyDescent="0.25">
      <c r="G434" s="55">
        <f>H426+H427+H429+H430+H431+SUM(H433:H433)</f>
        <v>329.27</v>
      </c>
      <c r="H434" s="55"/>
      <c r="J434" s="55">
        <f>K426+K427+K429+K430+K431+SUM(K433:K433)</f>
        <v>6529.49</v>
      </c>
      <c r="K434" s="55"/>
      <c r="L434" s="45">
        <f>Source!U219</f>
        <v>8.1449999999999996</v>
      </c>
      <c r="O434" s="26">
        <f>G434</f>
        <v>329.27</v>
      </c>
      <c r="P434" s="26">
        <f>J434</f>
        <v>6529.49</v>
      </c>
      <c r="Q434" s="26">
        <f>L434</f>
        <v>8.1449999999999996</v>
      </c>
      <c r="W434">
        <f>IF(Source!BI219&lt;=1,H426+H427+H429+H430+H431, 0)</f>
        <v>0</v>
      </c>
      <c r="X434">
        <f>IF(Source!BI219=2,H426+H427+H429+H430+H431, 0)</f>
        <v>242.76999999999998</v>
      </c>
      <c r="Y434">
        <f>IF(Source!BI219=3,H426+H427+H429+H430+H431, 0)</f>
        <v>0</v>
      </c>
      <c r="Z434">
        <f>IF(Source!BI219=4,H426+H427+H429+H430+H431, 0)</f>
        <v>0</v>
      </c>
    </row>
    <row r="435" spans="1:26" ht="28.5" x14ac:dyDescent="0.2">
      <c r="A435" s="49" t="str">
        <f>Source!E221</f>
        <v>13</v>
      </c>
      <c r="B435" s="50" t="str">
        <f>Source!F221</f>
        <v>м08-02-399-1</v>
      </c>
      <c r="C435" s="50" t="str">
        <f>Source!G221</f>
        <v>Провод в коробах, сечением до 6 мм2</v>
      </c>
      <c r="D435" s="31" t="str">
        <f>Source!H221</f>
        <v>100 м</v>
      </c>
      <c r="E435" s="10">
        <f>Source!I221</f>
        <v>0.3</v>
      </c>
      <c r="F435" s="32">
        <f>Source!AL221+Source!AM221+Source!AO221</f>
        <v>41.59</v>
      </c>
      <c r="G435" s="33"/>
      <c r="H435" s="34"/>
      <c r="I435" s="33" t="str">
        <f>Source!BO221</f>
        <v>м08-02-399-1</v>
      </c>
      <c r="J435" s="33"/>
      <c r="K435" s="34"/>
      <c r="L435" s="35"/>
      <c r="S435">
        <f>ROUND((Source!FX221/100)*((ROUND(Source!AF221*Source!I221, 2)+ROUND(Source!AE221*Source!I221, 2))), 2)</f>
        <v>7.59</v>
      </c>
      <c r="T435">
        <f>Source!X221</f>
        <v>220.71</v>
      </c>
      <c r="U435">
        <f>ROUND((Source!FY221/100)*((ROUND(Source!AF221*Source!I221, 2)+ROUND(Source!AE221*Source!I221, 2))), 2)</f>
        <v>5.19</v>
      </c>
      <c r="V435">
        <f>Source!Y221</f>
        <v>151.01</v>
      </c>
    </row>
    <row r="436" spans="1:26" ht="14.25" x14ac:dyDescent="0.2">
      <c r="A436" s="49"/>
      <c r="B436" s="50"/>
      <c r="C436" s="50" t="s">
        <v>792</v>
      </c>
      <c r="D436" s="31"/>
      <c r="E436" s="10"/>
      <c r="F436" s="32">
        <f>Source!AO221</f>
        <v>26.51</v>
      </c>
      <c r="G436" s="33" t="str">
        <f>Source!DG221</f>
        <v/>
      </c>
      <c r="H436" s="34">
        <f>ROUND(Source!AF221*Source!I221, 2)</f>
        <v>7.95</v>
      </c>
      <c r="I436" s="33"/>
      <c r="J436" s="33">
        <f>IF(Source!BA221&lt;&gt; 0, Source!BA221, 1)</f>
        <v>29.06</v>
      </c>
      <c r="K436" s="34">
        <f>Source!S221</f>
        <v>231.11</v>
      </c>
      <c r="L436" s="35"/>
      <c r="R436">
        <f>H436</f>
        <v>7.95</v>
      </c>
    </row>
    <row r="437" spans="1:26" ht="14.25" x14ac:dyDescent="0.2">
      <c r="A437" s="49"/>
      <c r="B437" s="50"/>
      <c r="C437" s="50" t="s">
        <v>191</v>
      </c>
      <c r="D437" s="31"/>
      <c r="E437" s="10"/>
      <c r="F437" s="32">
        <f>Source!AM221</f>
        <v>2.2200000000000002</v>
      </c>
      <c r="G437" s="33" t="str">
        <f>Source!DE221</f>
        <v/>
      </c>
      <c r="H437" s="34">
        <f>ROUND(Source!AD221*Source!I221, 2)</f>
        <v>0.67</v>
      </c>
      <c r="I437" s="33"/>
      <c r="J437" s="33">
        <f>IF(Source!BB221&lt;&gt; 0, Source!BB221, 1)</f>
        <v>8.5</v>
      </c>
      <c r="K437" s="34">
        <f>Source!Q221</f>
        <v>5.66</v>
      </c>
      <c r="L437" s="35"/>
    </row>
    <row r="438" spans="1:26" ht="14.25" x14ac:dyDescent="0.2">
      <c r="A438" s="49"/>
      <c r="B438" s="50"/>
      <c r="C438" s="50" t="s">
        <v>798</v>
      </c>
      <c r="D438" s="31"/>
      <c r="E438" s="10"/>
      <c r="F438" s="32">
        <f>Source!AN221</f>
        <v>0.14000000000000001</v>
      </c>
      <c r="G438" s="33" t="str">
        <f>Source!DF221</f>
        <v/>
      </c>
      <c r="H438" s="46">
        <f>ROUND(Source!AE221*Source!I221, 2)</f>
        <v>0.04</v>
      </c>
      <c r="I438" s="33"/>
      <c r="J438" s="33">
        <f>IF(Source!BS221&lt;&gt; 0, Source!BS221, 1)</f>
        <v>29.06</v>
      </c>
      <c r="K438" s="46">
        <f>Source!R221</f>
        <v>1.22</v>
      </c>
      <c r="L438" s="35"/>
      <c r="R438">
        <f>H438</f>
        <v>0.04</v>
      </c>
    </row>
    <row r="439" spans="1:26" ht="14.25" x14ac:dyDescent="0.2">
      <c r="A439" s="49"/>
      <c r="B439" s="50"/>
      <c r="C439" s="50" t="s">
        <v>799</v>
      </c>
      <c r="D439" s="31"/>
      <c r="E439" s="10"/>
      <c r="F439" s="32">
        <f>Source!AL221</f>
        <v>12.86</v>
      </c>
      <c r="G439" s="33" t="str">
        <f>Source!DD221</f>
        <v/>
      </c>
      <c r="H439" s="34">
        <f>ROUND(Source!AC221*Source!I221, 2)</f>
        <v>3.86</v>
      </c>
      <c r="I439" s="33"/>
      <c r="J439" s="33">
        <f>IF(Source!BC221&lt;&gt; 0, Source!BC221, 1)</f>
        <v>4.78</v>
      </c>
      <c r="K439" s="34">
        <f>Source!P221</f>
        <v>18.440000000000001</v>
      </c>
      <c r="L439" s="35"/>
    </row>
    <row r="440" spans="1:26" ht="14.25" x14ac:dyDescent="0.2">
      <c r="A440" s="49"/>
      <c r="B440" s="50"/>
      <c r="C440" s="50" t="s">
        <v>793</v>
      </c>
      <c r="D440" s="31" t="s">
        <v>794</v>
      </c>
      <c r="E440" s="10">
        <f>Source!BZ221</f>
        <v>95</v>
      </c>
      <c r="F440" s="53"/>
      <c r="G440" s="33"/>
      <c r="H440" s="34">
        <f>SUM(S435:S443)</f>
        <v>7.59</v>
      </c>
      <c r="I440" s="36"/>
      <c r="J440" s="30">
        <f>Source!AT221</f>
        <v>95</v>
      </c>
      <c r="K440" s="34">
        <f>SUM(T435:T443)</f>
        <v>220.71</v>
      </c>
      <c r="L440" s="35"/>
    </row>
    <row r="441" spans="1:26" ht="14.25" x14ac:dyDescent="0.2">
      <c r="A441" s="49"/>
      <c r="B441" s="50"/>
      <c r="C441" s="50" t="s">
        <v>795</v>
      </c>
      <c r="D441" s="31" t="s">
        <v>794</v>
      </c>
      <c r="E441" s="10">
        <f>Source!CA221</f>
        <v>65</v>
      </c>
      <c r="F441" s="53"/>
      <c r="G441" s="33"/>
      <c r="H441" s="34">
        <f>SUM(U435:U443)</f>
        <v>5.19</v>
      </c>
      <c r="I441" s="36"/>
      <c r="J441" s="30">
        <f>Source!AU221</f>
        <v>65</v>
      </c>
      <c r="K441" s="34">
        <f>SUM(V435:V443)</f>
        <v>151.01</v>
      </c>
      <c r="L441" s="35"/>
    </row>
    <row r="442" spans="1:26" ht="14.25" x14ac:dyDescent="0.2">
      <c r="A442" s="49"/>
      <c r="B442" s="50"/>
      <c r="C442" s="50" t="s">
        <v>796</v>
      </c>
      <c r="D442" s="31" t="s">
        <v>797</v>
      </c>
      <c r="E442" s="10">
        <f>Source!AQ221</f>
        <v>2.82</v>
      </c>
      <c r="F442" s="32"/>
      <c r="G442" s="33" t="str">
        <f>Source!DI221</f>
        <v/>
      </c>
      <c r="H442" s="34"/>
      <c r="I442" s="33"/>
      <c r="J442" s="33"/>
      <c r="K442" s="34"/>
      <c r="L442" s="37">
        <f>Source!U221</f>
        <v>0.84599999999999997</v>
      </c>
    </row>
    <row r="443" spans="1:26" ht="85.5" x14ac:dyDescent="0.2">
      <c r="A443" s="51" t="str">
        <f>Source!E222</f>
        <v>13,2</v>
      </c>
      <c r="B443" s="52" t="str">
        <f>Source!F222</f>
        <v>501-8443</v>
      </c>
      <c r="C443" s="52" t="str">
        <f>Source!G222</f>
        <v>Кабель силовой с медными жилами с поливинилхлоридной изоляцией и оболочкой, не распространяющий горение марки ВВГнг, напряжением 0,66 кВ, с числом жил - 3 и сечением 2,5 мм2</v>
      </c>
      <c r="D443" s="38" t="str">
        <f>Source!H222</f>
        <v>1000 м</v>
      </c>
      <c r="E443" s="39">
        <f>Source!I222</f>
        <v>0.03</v>
      </c>
      <c r="F443" s="40">
        <f>Source!AL222+Source!AM222+Source!AO222</f>
        <v>4900.01</v>
      </c>
      <c r="G443" s="41" t="s">
        <v>3</v>
      </c>
      <c r="H443" s="42">
        <f>ROUND(Source!AC222*Source!I222, 2)+ROUND(Source!AD222*Source!I222, 2)+ROUND(Source!AF222*Source!I222, 2)</f>
        <v>147</v>
      </c>
      <c r="I443" s="43"/>
      <c r="J443" s="43">
        <f>IF(Source!BC222&lt;&gt; 0, Source!BC222, 1)</f>
        <v>8.91</v>
      </c>
      <c r="K443" s="42">
        <f>Source!O222</f>
        <v>1309.77</v>
      </c>
      <c r="L443" s="44"/>
      <c r="S443">
        <f>ROUND((Source!FX222/100)*((ROUND(Source!AF222*Source!I222, 2)+ROUND(Source!AE222*Source!I222, 2))), 2)</f>
        <v>0</v>
      </c>
      <c r="T443">
        <f>Source!X222</f>
        <v>0</v>
      </c>
      <c r="U443">
        <f>ROUND((Source!FY222/100)*((ROUND(Source!AF222*Source!I222, 2)+ROUND(Source!AE222*Source!I222, 2))), 2)</f>
        <v>0</v>
      </c>
      <c r="V443">
        <f>Source!Y222</f>
        <v>0</v>
      </c>
      <c r="W443">
        <f>IF(Source!BI222&lt;=1,H443, 0)</f>
        <v>0</v>
      </c>
      <c r="X443">
        <f>IF(Source!BI222=2,H443, 0)</f>
        <v>147</v>
      </c>
      <c r="Y443">
        <f>IF(Source!BI222=3,H443, 0)</f>
        <v>0</v>
      </c>
      <c r="Z443">
        <f>IF(Source!BI222=4,H443, 0)</f>
        <v>0</v>
      </c>
    </row>
    <row r="444" spans="1:26" ht="15" x14ac:dyDescent="0.25">
      <c r="G444" s="55">
        <f>H436+H437+H439+H440+H441+SUM(H443:H443)</f>
        <v>172.26</v>
      </c>
      <c r="H444" s="55"/>
      <c r="J444" s="55">
        <f>K436+K437+K439+K440+K441+SUM(K443:K443)</f>
        <v>1936.7</v>
      </c>
      <c r="K444" s="55"/>
      <c r="L444" s="45">
        <f>Source!U221</f>
        <v>0.84599999999999997</v>
      </c>
      <c r="O444" s="26">
        <f>G444</f>
        <v>172.26</v>
      </c>
      <c r="P444" s="26">
        <f>J444</f>
        <v>1936.7</v>
      </c>
      <c r="Q444" s="26">
        <f>L444</f>
        <v>0.84599999999999997</v>
      </c>
      <c r="W444">
        <f>IF(Source!BI221&lt;=1,H436+H437+H439+H440+H441, 0)</f>
        <v>0</v>
      </c>
      <c r="X444">
        <f>IF(Source!BI221=2,H436+H437+H439+H440+H441, 0)</f>
        <v>25.26</v>
      </c>
      <c r="Y444">
        <f>IF(Source!BI221=3,H436+H437+H439+H440+H441, 0)</f>
        <v>0</v>
      </c>
      <c r="Z444">
        <f>IF(Source!BI221=4,H436+H437+H439+H440+H441, 0)</f>
        <v>0</v>
      </c>
    </row>
    <row r="445" spans="1:26" ht="28.5" x14ac:dyDescent="0.2">
      <c r="A445" s="49" t="str">
        <f>Source!E223</f>
        <v>14</v>
      </c>
      <c r="B445" s="50" t="str">
        <f>Source!F223</f>
        <v>м08-02-399-2</v>
      </c>
      <c r="C445" s="50" t="str">
        <f>Source!G223</f>
        <v>Провод в коробах, сечением до 35 мм2</v>
      </c>
      <c r="D445" s="31" t="str">
        <f>Source!H223</f>
        <v>100 м</v>
      </c>
      <c r="E445" s="10">
        <f>Source!I223</f>
        <v>0.2</v>
      </c>
      <c r="F445" s="32">
        <f>Source!AL223+Source!AM223+Source!AO223</f>
        <v>51.2</v>
      </c>
      <c r="G445" s="33"/>
      <c r="H445" s="34"/>
      <c r="I445" s="33" t="str">
        <f>Source!BO223</f>
        <v>м08-02-399-2</v>
      </c>
      <c r="J445" s="33"/>
      <c r="K445" s="34"/>
      <c r="L445" s="35"/>
      <c r="S445">
        <f>ROUND((Source!FX223/100)*((ROUND(Source!AF223*Source!I223, 2)+ROUND(Source!AE223*Source!I223, 2))), 2)</f>
        <v>6.75</v>
      </c>
      <c r="T445">
        <f>Source!X223</f>
        <v>195.9</v>
      </c>
      <c r="U445">
        <f>ROUND((Source!FY223/100)*((ROUND(Source!AF223*Source!I223, 2)+ROUND(Source!AE223*Source!I223, 2))), 2)</f>
        <v>4.62</v>
      </c>
      <c r="V445">
        <f>Source!Y223</f>
        <v>134.04</v>
      </c>
    </row>
    <row r="446" spans="1:26" ht="14.25" x14ac:dyDescent="0.2">
      <c r="A446" s="49"/>
      <c r="B446" s="50"/>
      <c r="C446" s="50" t="s">
        <v>792</v>
      </c>
      <c r="D446" s="31"/>
      <c r="E446" s="10"/>
      <c r="F446" s="32">
        <f>Source!AO223</f>
        <v>35.340000000000003</v>
      </c>
      <c r="G446" s="33" t="str">
        <f>Source!DG223</f>
        <v/>
      </c>
      <c r="H446" s="34">
        <f>ROUND(Source!AF223*Source!I223, 2)</f>
        <v>7.07</v>
      </c>
      <c r="I446" s="33"/>
      <c r="J446" s="33">
        <f>IF(Source!BA223&lt;&gt; 0, Source!BA223, 1)</f>
        <v>29.06</v>
      </c>
      <c r="K446" s="34">
        <f>Source!S223</f>
        <v>205.4</v>
      </c>
      <c r="L446" s="35"/>
      <c r="R446">
        <f>H446</f>
        <v>7.07</v>
      </c>
    </row>
    <row r="447" spans="1:26" ht="14.25" x14ac:dyDescent="0.2">
      <c r="A447" s="49"/>
      <c r="B447" s="50"/>
      <c r="C447" s="50" t="s">
        <v>191</v>
      </c>
      <c r="D447" s="31"/>
      <c r="E447" s="10"/>
      <c r="F447" s="32">
        <f>Source!AM223</f>
        <v>2.2200000000000002</v>
      </c>
      <c r="G447" s="33" t="str">
        <f>Source!DE223</f>
        <v/>
      </c>
      <c r="H447" s="34">
        <f>ROUND(Source!AD223*Source!I223, 2)</f>
        <v>0.44</v>
      </c>
      <c r="I447" s="33"/>
      <c r="J447" s="33">
        <f>IF(Source!BB223&lt;&gt; 0, Source!BB223, 1)</f>
        <v>8.5</v>
      </c>
      <c r="K447" s="34">
        <f>Source!Q223</f>
        <v>3.77</v>
      </c>
      <c r="L447" s="35"/>
    </row>
    <row r="448" spans="1:26" ht="14.25" x14ac:dyDescent="0.2">
      <c r="A448" s="49"/>
      <c r="B448" s="50"/>
      <c r="C448" s="50" t="s">
        <v>798</v>
      </c>
      <c r="D448" s="31"/>
      <c r="E448" s="10"/>
      <c r="F448" s="32">
        <f>Source!AN223</f>
        <v>0.14000000000000001</v>
      </c>
      <c r="G448" s="33" t="str">
        <f>Source!DF223</f>
        <v/>
      </c>
      <c r="H448" s="46">
        <f>ROUND(Source!AE223*Source!I223, 2)</f>
        <v>0.03</v>
      </c>
      <c r="I448" s="33"/>
      <c r="J448" s="33">
        <f>IF(Source!BS223&lt;&gt; 0, Source!BS223, 1)</f>
        <v>29.06</v>
      </c>
      <c r="K448" s="46">
        <f>Source!R223</f>
        <v>0.81</v>
      </c>
      <c r="L448" s="35"/>
      <c r="R448">
        <f>H448</f>
        <v>0.03</v>
      </c>
    </row>
    <row r="449" spans="1:26" ht="14.25" x14ac:dyDescent="0.2">
      <c r="A449" s="49"/>
      <c r="B449" s="50"/>
      <c r="C449" s="50" t="s">
        <v>799</v>
      </c>
      <c r="D449" s="31"/>
      <c r="E449" s="10"/>
      <c r="F449" s="32">
        <f>Source!AL223</f>
        <v>13.64</v>
      </c>
      <c r="G449" s="33" t="str">
        <f>Source!DD223</f>
        <v/>
      </c>
      <c r="H449" s="34">
        <f>ROUND(Source!AC223*Source!I223, 2)</f>
        <v>2.73</v>
      </c>
      <c r="I449" s="33"/>
      <c r="J449" s="33">
        <f>IF(Source!BC223&lt;&gt; 0, Source!BC223, 1)</f>
        <v>5.08</v>
      </c>
      <c r="K449" s="34">
        <f>Source!P223</f>
        <v>13.86</v>
      </c>
      <c r="L449" s="35"/>
    </row>
    <row r="450" spans="1:26" ht="14.25" x14ac:dyDescent="0.2">
      <c r="A450" s="49"/>
      <c r="B450" s="50"/>
      <c r="C450" s="50" t="s">
        <v>793</v>
      </c>
      <c r="D450" s="31" t="s">
        <v>794</v>
      </c>
      <c r="E450" s="10">
        <f>Source!BZ223</f>
        <v>95</v>
      </c>
      <c r="F450" s="53"/>
      <c r="G450" s="33"/>
      <c r="H450" s="34">
        <f>SUM(S445:S453)</f>
        <v>6.75</v>
      </c>
      <c r="I450" s="36"/>
      <c r="J450" s="30">
        <f>Source!AT223</f>
        <v>95</v>
      </c>
      <c r="K450" s="34">
        <f>SUM(T445:T453)</f>
        <v>195.9</v>
      </c>
      <c r="L450" s="35"/>
    </row>
    <row r="451" spans="1:26" ht="14.25" x14ac:dyDescent="0.2">
      <c r="A451" s="49"/>
      <c r="B451" s="50"/>
      <c r="C451" s="50" t="s">
        <v>795</v>
      </c>
      <c r="D451" s="31" t="s">
        <v>794</v>
      </c>
      <c r="E451" s="10">
        <f>Source!CA223</f>
        <v>65</v>
      </c>
      <c r="F451" s="53"/>
      <c r="G451" s="33"/>
      <c r="H451" s="34">
        <f>SUM(U445:U453)</f>
        <v>4.62</v>
      </c>
      <c r="I451" s="36"/>
      <c r="J451" s="30">
        <f>Source!AU223</f>
        <v>65</v>
      </c>
      <c r="K451" s="34">
        <f>SUM(V445:V453)</f>
        <v>134.04</v>
      </c>
      <c r="L451" s="35"/>
    </row>
    <row r="452" spans="1:26" ht="14.25" x14ac:dyDescent="0.2">
      <c r="A452" s="49"/>
      <c r="B452" s="50"/>
      <c r="C452" s="50" t="s">
        <v>796</v>
      </c>
      <c r="D452" s="31" t="s">
        <v>797</v>
      </c>
      <c r="E452" s="10">
        <f>Source!AQ223</f>
        <v>3.76</v>
      </c>
      <c r="F452" s="32"/>
      <c r="G452" s="33" t="str">
        <f>Source!DI223</f>
        <v/>
      </c>
      <c r="H452" s="34"/>
      <c r="I452" s="33"/>
      <c r="J452" s="33"/>
      <c r="K452" s="34"/>
      <c r="L452" s="37">
        <f>Source!U223</f>
        <v>0.752</v>
      </c>
    </row>
    <row r="453" spans="1:26" ht="85.5" x14ac:dyDescent="0.2">
      <c r="A453" s="51" t="str">
        <f>Source!E224</f>
        <v>14,1</v>
      </c>
      <c r="B453" s="52" t="str">
        <f>Source!F224</f>
        <v>501-8458</v>
      </c>
      <c r="C453" s="52" t="str">
        <f>Source!G224</f>
        <v>Кабель силовой с медными жилами с поливинилхлоридной изоляцией и оболочкой, не распространяющий горение марки ВВГнг, напряжением 0,66 кВ, с числом жил - 5 и сечением 4 мм2</v>
      </c>
      <c r="D453" s="38" t="str">
        <f>Source!H224</f>
        <v>1000 м</v>
      </c>
      <c r="E453" s="39">
        <f>Source!I224</f>
        <v>0.02</v>
      </c>
      <c r="F453" s="40">
        <f>Source!AL224+Source!AM224+Source!AO224</f>
        <v>12899.74</v>
      </c>
      <c r="G453" s="41" t="s">
        <v>3</v>
      </c>
      <c r="H453" s="42">
        <f>ROUND(Source!AC224*Source!I224, 2)+ROUND(Source!AD224*Source!I224, 2)+ROUND(Source!AF224*Source!I224, 2)</f>
        <v>257.99</v>
      </c>
      <c r="I453" s="43"/>
      <c r="J453" s="43">
        <f>IF(Source!BC224&lt;&gt; 0, Source!BC224, 1)</f>
        <v>8.5399999999999991</v>
      </c>
      <c r="K453" s="42">
        <f>Source!O224</f>
        <v>2203.2800000000002</v>
      </c>
      <c r="L453" s="44"/>
      <c r="S453">
        <f>ROUND((Source!FX224/100)*((ROUND(Source!AF224*Source!I224, 2)+ROUND(Source!AE224*Source!I224, 2))), 2)</f>
        <v>0</v>
      </c>
      <c r="T453">
        <f>Source!X224</f>
        <v>0</v>
      </c>
      <c r="U453">
        <f>ROUND((Source!FY224/100)*((ROUND(Source!AF224*Source!I224, 2)+ROUND(Source!AE224*Source!I224, 2))), 2)</f>
        <v>0</v>
      </c>
      <c r="V453">
        <f>Source!Y224</f>
        <v>0</v>
      </c>
      <c r="W453">
        <f>IF(Source!BI224&lt;=1,H453, 0)</f>
        <v>0</v>
      </c>
      <c r="X453">
        <f>IF(Source!BI224=2,H453, 0)</f>
        <v>257.99</v>
      </c>
      <c r="Y453">
        <f>IF(Source!BI224=3,H453, 0)</f>
        <v>0</v>
      </c>
      <c r="Z453">
        <f>IF(Source!BI224=4,H453, 0)</f>
        <v>0</v>
      </c>
    </row>
    <row r="454" spans="1:26" ht="15" x14ac:dyDescent="0.25">
      <c r="G454" s="55">
        <f>H446+H447+H449+H450+H451+SUM(H453:H453)</f>
        <v>279.60000000000002</v>
      </c>
      <c r="H454" s="55"/>
      <c r="J454" s="55">
        <f>K446+K447+K449+K450+K451+SUM(K453:K453)</f>
        <v>2756.25</v>
      </c>
      <c r="K454" s="55"/>
      <c r="L454" s="45">
        <f>Source!U223</f>
        <v>0.752</v>
      </c>
      <c r="O454" s="26">
        <f>G454</f>
        <v>279.60000000000002</v>
      </c>
      <c r="P454" s="26">
        <f>J454</f>
        <v>2756.25</v>
      </c>
      <c r="Q454" s="26">
        <f>L454</f>
        <v>0.752</v>
      </c>
      <c r="W454">
        <f>IF(Source!BI223&lt;=1,H446+H447+H449+H450+H451, 0)</f>
        <v>0</v>
      </c>
      <c r="X454">
        <f>IF(Source!BI223=2,H446+H447+H449+H450+H451, 0)</f>
        <v>21.610000000000003</v>
      </c>
      <c r="Y454">
        <f>IF(Source!BI223=3,H446+H447+H449+H450+H451, 0)</f>
        <v>0</v>
      </c>
      <c r="Z454">
        <f>IF(Source!BI223=4,H446+H447+H449+H450+H451, 0)</f>
        <v>0</v>
      </c>
    </row>
    <row r="455" spans="1:26" ht="28.5" x14ac:dyDescent="0.2">
      <c r="A455" s="49" t="str">
        <f>Source!E225</f>
        <v>16</v>
      </c>
      <c r="B455" s="50" t="str">
        <f>Source!F225</f>
        <v>м08-03-591-8</v>
      </c>
      <c r="C455" s="50" t="str">
        <f>Source!G225</f>
        <v>Розетка штепсельная неутопленного типа при открытой проводке</v>
      </c>
      <c r="D455" s="31" t="str">
        <f>Source!H225</f>
        <v>100 шт.</v>
      </c>
      <c r="E455" s="10">
        <f>Source!I225</f>
        <v>0.08</v>
      </c>
      <c r="F455" s="32">
        <f>Source!AL225+Source!AM225+Source!AO225</f>
        <v>463.29999999999995</v>
      </c>
      <c r="G455" s="33"/>
      <c r="H455" s="34"/>
      <c r="I455" s="33" t="str">
        <f>Source!BO225</f>
        <v>м08-03-591-8</v>
      </c>
      <c r="J455" s="33"/>
      <c r="K455" s="34"/>
      <c r="L455" s="35"/>
      <c r="S455">
        <f>ROUND((Source!FX225/100)*((ROUND(Source!AF225*Source!I225, 2)+ROUND(Source!AE225*Source!I225, 2))), 2)</f>
        <v>26.09</v>
      </c>
      <c r="T455">
        <f>Source!X225</f>
        <v>758.08</v>
      </c>
      <c r="U455">
        <f>ROUND((Source!FY225/100)*((ROUND(Source!AF225*Source!I225, 2)+ROUND(Source!AE225*Source!I225, 2))), 2)</f>
        <v>17.850000000000001</v>
      </c>
      <c r="V455">
        <f>Source!Y225</f>
        <v>518.69000000000005</v>
      </c>
    </row>
    <row r="456" spans="1:26" ht="14.25" x14ac:dyDescent="0.2">
      <c r="A456" s="49"/>
      <c r="B456" s="50"/>
      <c r="C456" s="50" t="s">
        <v>792</v>
      </c>
      <c r="D456" s="31"/>
      <c r="E456" s="10"/>
      <c r="F456" s="32">
        <f>Source!AO225</f>
        <v>342.84</v>
      </c>
      <c r="G456" s="33" t="str">
        <f>Source!DG225</f>
        <v/>
      </c>
      <c r="H456" s="34">
        <f>ROUND(Source!AF225*Source!I225, 2)</f>
        <v>27.43</v>
      </c>
      <c r="I456" s="33"/>
      <c r="J456" s="33">
        <f>IF(Source!BA225&lt;&gt; 0, Source!BA225, 1)</f>
        <v>29.06</v>
      </c>
      <c r="K456" s="34">
        <f>Source!S225</f>
        <v>797.03</v>
      </c>
      <c r="L456" s="35"/>
      <c r="R456">
        <f>H456</f>
        <v>27.43</v>
      </c>
    </row>
    <row r="457" spans="1:26" ht="14.25" x14ac:dyDescent="0.2">
      <c r="A457" s="49"/>
      <c r="B457" s="50"/>
      <c r="C457" s="50" t="s">
        <v>191</v>
      </c>
      <c r="D457" s="31"/>
      <c r="E457" s="10"/>
      <c r="F457" s="32">
        <f>Source!AM225</f>
        <v>13.78</v>
      </c>
      <c r="G457" s="33" t="str">
        <f>Source!DE225</f>
        <v/>
      </c>
      <c r="H457" s="34">
        <f>ROUND(Source!AD225*Source!I225, 2)</f>
        <v>1.1000000000000001</v>
      </c>
      <c r="I457" s="33"/>
      <c r="J457" s="33">
        <f>IF(Source!BB225&lt;&gt; 0, Source!BB225, 1)</f>
        <v>5.64</v>
      </c>
      <c r="K457" s="34">
        <f>Source!Q225</f>
        <v>6.22</v>
      </c>
      <c r="L457" s="35"/>
    </row>
    <row r="458" spans="1:26" ht="14.25" x14ac:dyDescent="0.2">
      <c r="A458" s="49"/>
      <c r="B458" s="50"/>
      <c r="C458" s="50" t="s">
        <v>798</v>
      </c>
      <c r="D458" s="31"/>
      <c r="E458" s="10"/>
      <c r="F458" s="32">
        <f>Source!AN225</f>
        <v>0.41</v>
      </c>
      <c r="G458" s="33" t="str">
        <f>Source!DF225</f>
        <v/>
      </c>
      <c r="H458" s="46">
        <f>ROUND(Source!AE225*Source!I225, 2)</f>
        <v>0.03</v>
      </c>
      <c r="I458" s="33"/>
      <c r="J458" s="33">
        <f>IF(Source!BS225&lt;&gt; 0, Source!BS225, 1)</f>
        <v>29.06</v>
      </c>
      <c r="K458" s="46">
        <f>Source!R225</f>
        <v>0.95</v>
      </c>
      <c r="L458" s="35"/>
      <c r="R458">
        <f>H458</f>
        <v>0.03</v>
      </c>
    </row>
    <row r="459" spans="1:26" ht="14.25" x14ac:dyDescent="0.2">
      <c r="A459" s="49"/>
      <c r="B459" s="50"/>
      <c r="C459" s="50" t="s">
        <v>799</v>
      </c>
      <c r="D459" s="31"/>
      <c r="E459" s="10"/>
      <c r="F459" s="32">
        <f>Source!AL225</f>
        <v>106.68</v>
      </c>
      <c r="G459" s="33" t="str">
        <f>Source!DD225</f>
        <v/>
      </c>
      <c r="H459" s="34">
        <f>ROUND(Source!AC225*Source!I225, 2)</f>
        <v>8.5299999999999994</v>
      </c>
      <c r="I459" s="33"/>
      <c r="J459" s="33">
        <f>IF(Source!BC225&lt;&gt; 0, Source!BC225, 1)</f>
        <v>2.91</v>
      </c>
      <c r="K459" s="34">
        <f>Source!P225</f>
        <v>24.84</v>
      </c>
      <c r="L459" s="35"/>
    </row>
    <row r="460" spans="1:26" ht="14.25" x14ac:dyDescent="0.2">
      <c r="A460" s="49"/>
      <c r="B460" s="50"/>
      <c r="C460" s="50" t="s">
        <v>793</v>
      </c>
      <c r="D460" s="31" t="s">
        <v>794</v>
      </c>
      <c r="E460" s="10">
        <f>Source!BZ225</f>
        <v>95</v>
      </c>
      <c r="F460" s="53"/>
      <c r="G460" s="33"/>
      <c r="H460" s="34">
        <f>SUM(S455:S464)</f>
        <v>26.09</v>
      </c>
      <c r="I460" s="36"/>
      <c r="J460" s="30">
        <f>Source!AT225</f>
        <v>95</v>
      </c>
      <c r="K460" s="34">
        <f>SUM(T455:T464)</f>
        <v>758.08</v>
      </c>
      <c r="L460" s="35"/>
    </row>
    <row r="461" spans="1:26" ht="14.25" x14ac:dyDescent="0.2">
      <c r="A461" s="49"/>
      <c r="B461" s="50"/>
      <c r="C461" s="50" t="s">
        <v>795</v>
      </c>
      <c r="D461" s="31" t="s">
        <v>794</v>
      </c>
      <c r="E461" s="10">
        <f>Source!CA225</f>
        <v>65</v>
      </c>
      <c r="F461" s="53"/>
      <c r="G461" s="33"/>
      <c r="H461" s="34">
        <f>SUM(U455:U464)</f>
        <v>17.850000000000001</v>
      </c>
      <c r="I461" s="36"/>
      <c r="J461" s="30">
        <f>Source!AU225</f>
        <v>65</v>
      </c>
      <c r="K461" s="34">
        <f>SUM(V455:V464)</f>
        <v>518.69000000000005</v>
      </c>
      <c r="L461" s="35"/>
    </row>
    <row r="462" spans="1:26" ht="14.25" x14ac:dyDescent="0.2">
      <c r="A462" s="49"/>
      <c r="B462" s="50"/>
      <c r="C462" s="50" t="s">
        <v>796</v>
      </c>
      <c r="D462" s="31" t="s">
        <v>797</v>
      </c>
      <c r="E462" s="10">
        <f>Source!AQ225</f>
        <v>34.56</v>
      </c>
      <c r="F462" s="32"/>
      <c r="G462" s="33" t="str">
        <f>Source!DI225</f>
        <v/>
      </c>
      <c r="H462" s="34"/>
      <c r="I462" s="33"/>
      <c r="J462" s="33"/>
      <c r="K462" s="34"/>
      <c r="L462" s="37">
        <f>Source!U225</f>
        <v>2.7648000000000001</v>
      </c>
    </row>
    <row r="463" spans="1:26" ht="28.5" x14ac:dyDescent="0.2">
      <c r="A463" s="49" t="str">
        <f>Source!E226</f>
        <v>16,1</v>
      </c>
      <c r="B463" s="50" t="str">
        <f>Source!F226</f>
        <v>503-0470</v>
      </c>
      <c r="C463" s="50" t="str">
        <f>Source!G226</f>
        <v>Розетка открытой проводки двухгнездная с заземлением</v>
      </c>
      <c r="D463" s="31" t="str">
        <f>Source!H226</f>
        <v>100 шт.</v>
      </c>
      <c r="E463" s="10">
        <f>Source!I226</f>
        <v>0.05</v>
      </c>
      <c r="F463" s="32">
        <f>Source!AL226+Source!AM226+Source!AO226</f>
        <v>1127</v>
      </c>
      <c r="G463" s="47" t="s">
        <v>3</v>
      </c>
      <c r="H463" s="34">
        <f>ROUND(Source!AC226*Source!I226, 2)+ROUND(Source!AD226*Source!I226, 2)+ROUND(Source!AF226*Source!I226, 2)</f>
        <v>56.35</v>
      </c>
      <c r="I463" s="33"/>
      <c r="J463" s="33">
        <f>IF(Source!BC226&lt;&gt; 0, Source!BC226, 1)</f>
        <v>5.89</v>
      </c>
      <c r="K463" s="34">
        <f>Source!O226</f>
        <v>331.9</v>
      </c>
      <c r="L463" s="35"/>
      <c r="S463">
        <f>ROUND((Source!FX226/100)*((ROUND(Source!AF226*Source!I226, 2)+ROUND(Source!AE226*Source!I226, 2))), 2)</f>
        <v>0</v>
      </c>
      <c r="T463">
        <f>Source!X226</f>
        <v>0</v>
      </c>
      <c r="U463">
        <f>ROUND((Source!FY226/100)*((ROUND(Source!AF226*Source!I226, 2)+ROUND(Source!AE226*Source!I226, 2))), 2)</f>
        <v>0</v>
      </c>
      <c r="V463">
        <f>Source!Y226</f>
        <v>0</v>
      </c>
      <c r="W463">
        <f>IF(Source!BI226&lt;=1,H463, 0)</f>
        <v>0</v>
      </c>
      <c r="X463">
        <f>IF(Source!BI226=2,H463, 0)</f>
        <v>56.35</v>
      </c>
      <c r="Y463">
        <f>IF(Source!BI226=3,H463, 0)</f>
        <v>0</v>
      </c>
      <c r="Z463">
        <f>IF(Source!BI226=4,H463, 0)</f>
        <v>0</v>
      </c>
    </row>
    <row r="464" spans="1:26" ht="28.5" x14ac:dyDescent="0.2">
      <c r="A464" s="51" t="str">
        <f>Source!E227</f>
        <v>16,2</v>
      </c>
      <c r="B464" s="52" t="str">
        <f>Source!F227</f>
        <v>503-0660</v>
      </c>
      <c r="C464" s="52" t="str">
        <f>Source!G227</f>
        <v>Розетка 135 стационарная 3P+PE+N 63А, 380В, IP54</v>
      </c>
      <c r="D464" s="38" t="str">
        <f>Source!H227</f>
        <v>100 шт.</v>
      </c>
      <c r="E464" s="39">
        <f>Source!I227</f>
        <v>0.03</v>
      </c>
      <c r="F464" s="40">
        <f>Source!AL227+Source!AM227+Source!AO227</f>
        <v>21899</v>
      </c>
      <c r="G464" s="41" t="s">
        <v>3</v>
      </c>
      <c r="H464" s="42">
        <f>ROUND(Source!AC227*Source!I227, 2)+ROUND(Source!AD227*Source!I227, 2)+ROUND(Source!AF227*Source!I227, 2)</f>
        <v>656.97</v>
      </c>
      <c r="I464" s="43"/>
      <c r="J464" s="43">
        <f>IF(Source!BC227&lt;&gt; 0, Source!BC227, 1)</f>
        <v>8.61</v>
      </c>
      <c r="K464" s="42">
        <f>Source!O227</f>
        <v>5656.51</v>
      </c>
      <c r="L464" s="44"/>
      <c r="S464">
        <f>ROUND((Source!FX227/100)*((ROUND(Source!AF227*Source!I227, 2)+ROUND(Source!AE227*Source!I227, 2))), 2)</f>
        <v>0</v>
      </c>
      <c r="T464">
        <f>Source!X227</f>
        <v>0</v>
      </c>
      <c r="U464">
        <f>ROUND((Source!FY227/100)*((ROUND(Source!AF227*Source!I227, 2)+ROUND(Source!AE227*Source!I227, 2))), 2)</f>
        <v>0</v>
      </c>
      <c r="V464">
        <f>Source!Y227</f>
        <v>0</v>
      </c>
      <c r="W464">
        <f>IF(Source!BI227&lt;=1,H464, 0)</f>
        <v>0</v>
      </c>
      <c r="X464">
        <f>IF(Source!BI227=2,H464, 0)</f>
        <v>656.97</v>
      </c>
      <c r="Y464">
        <f>IF(Source!BI227=3,H464, 0)</f>
        <v>0</v>
      </c>
      <c r="Z464">
        <f>IF(Source!BI227=4,H464, 0)</f>
        <v>0</v>
      </c>
    </row>
    <row r="465" spans="1:32" ht="15" x14ac:dyDescent="0.25">
      <c r="G465" s="55">
        <f>H456+H457+H459+H460+H461+SUM(H463:H464)</f>
        <v>794.32</v>
      </c>
      <c r="H465" s="55"/>
      <c r="J465" s="55">
        <f>K456+K457+K459+K460+K461+SUM(K463:K464)</f>
        <v>8093.27</v>
      </c>
      <c r="K465" s="55"/>
      <c r="L465" s="45">
        <f>Source!U225</f>
        <v>2.7648000000000001</v>
      </c>
      <c r="O465" s="26">
        <f>G465</f>
        <v>794.32</v>
      </c>
      <c r="P465" s="26">
        <f>J465</f>
        <v>8093.27</v>
      </c>
      <c r="Q465" s="26">
        <f>L465</f>
        <v>2.7648000000000001</v>
      </c>
      <c r="W465">
        <f>IF(Source!BI225&lt;=1,H456+H457+H459+H460+H461, 0)</f>
        <v>0</v>
      </c>
      <c r="X465">
        <f>IF(Source!BI225=2,H456+H457+H459+H460+H461, 0)</f>
        <v>81</v>
      </c>
      <c r="Y465">
        <f>IF(Source!BI225=3,H456+H457+H459+H460+H461, 0)</f>
        <v>0</v>
      </c>
      <c r="Z465">
        <f>IF(Source!BI225=4,H456+H457+H459+H460+H461, 0)</f>
        <v>0</v>
      </c>
    </row>
    <row r="467" spans="1:32" ht="15" x14ac:dyDescent="0.25">
      <c r="A467" s="58" t="str">
        <f>CONCATENATE("Итого по разделу: ",IF(Source!G229&lt;&gt;"Новый раздел", Source!G229, ""))</f>
        <v>Итого по разделу: Помещение в подвальном этаже</v>
      </c>
      <c r="B467" s="58"/>
      <c r="C467" s="58"/>
      <c r="D467" s="58"/>
      <c r="E467" s="58"/>
      <c r="F467" s="58"/>
      <c r="G467" s="57">
        <f>SUM(O315:O466)</f>
        <v>25341.699999999997</v>
      </c>
      <c r="H467" s="57"/>
      <c r="I467" s="29"/>
      <c r="J467" s="57">
        <f>SUM(P315:P466)</f>
        <v>103393.60000000002</v>
      </c>
      <c r="K467" s="57"/>
      <c r="L467" s="45">
        <f>SUM(Q315:Q466)</f>
        <v>104.94608054999999</v>
      </c>
      <c r="AF467" s="54" t="str">
        <f>CONCATENATE("Итого по разделу: ",IF(Source!G229&lt;&gt;"Новый раздел", Source!G229, ""))</f>
        <v>Итого по разделу: Помещение в подвальном этаже</v>
      </c>
    </row>
    <row r="471" spans="1:32" ht="16.5" x14ac:dyDescent="0.25">
      <c r="A471" s="56" t="str">
        <f>CONCATENATE("Раздел: ",IF(Source!G258&lt;&gt;"Новый раздел", Source!G258, ""))</f>
        <v>Раздел: Погрузка и вывоз мусора</v>
      </c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</row>
    <row r="472" spans="1:32" ht="42.75" x14ac:dyDescent="0.2">
      <c r="A472" s="49" t="str">
        <f>Source!E262</f>
        <v>1</v>
      </c>
      <c r="B472" s="50" t="str">
        <f>Source!F262</f>
        <v>т01-01-01-041</v>
      </c>
      <c r="C472" s="50" t="str">
        <f>Source!G262</f>
        <v>Погрузка при автомобильных перевозках мусора строительного с погрузкой вручную</v>
      </c>
      <c r="D472" s="31" t="str">
        <f>Source!H262</f>
        <v>1 Т ГРУЗА</v>
      </c>
      <c r="E472" s="10">
        <f>Source!I262</f>
        <v>2.5299999999999998</v>
      </c>
      <c r="F472" s="32">
        <f>Source!AL262+Source!AM262+Source!AO262</f>
        <v>36.339999999999996</v>
      </c>
      <c r="G472" s="33"/>
      <c r="H472" s="34"/>
      <c r="I472" s="33" t="str">
        <f>Source!BO262</f>
        <v>т01-01-01-041</v>
      </c>
      <c r="J472" s="33"/>
      <c r="K472" s="34"/>
      <c r="L472" s="35"/>
      <c r="S472">
        <f>ROUND((Source!FX262/100)*((ROUND(Source!AF262*Source!I262, 2)+ROUND(Source!AE262*Source!I262, 2))), 2)</f>
        <v>0</v>
      </c>
      <c r="T472">
        <f>Source!X262</f>
        <v>0</v>
      </c>
      <c r="U472">
        <f>ROUND((Source!FY262/100)*((ROUND(Source!AF262*Source!I262, 2)+ROUND(Source!AE262*Source!I262, 2))), 2)</f>
        <v>0</v>
      </c>
      <c r="V472">
        <f>Source!Y262</f>
        <v>0</v>
      </c>
    </row>
    <row r="473" spans="1:32" ht="14.25" x14ac:dyDescent="0.2">
      <c r="A473" s="49"/>
      <c r="B473" s="50"/>
      <c r="C473" s="50" t="s">
        <v>792</v>
      </c>
      <c r="D473" s="31"/>
      <c r="E473" s="10"/>
      <c r="F473" s="32">
        <f>Source!AO262</f>
        <v>4.1500000000000004</v>
      </c>
      <c r="G473" s="33" t="str">
        <f>Source!DG262</f>
        <v/>
      </c>
      <c r="H473" s="34">
        <f>ROUND(Source!AF262*Source!I262, 2)</f>
        <v>27.3</v>
      </c>
      <c r="I473" s="33"/>
      <c r="J473" s="33">
        <f>IF(Source!BA262&lt;&gt; 0, Source!BA262, 1)</f>
        <v>12.97</v>
      </c>
      <c r="K473" s="34">
        <f>Source!S262</f>
        <v>354.06</v>
      </c>
      <c r="L473" s="35"/>
      <c r="R473">
        <f>H473</f>
        <v>27.3</v>
      </c>
    </row>
    <row r="474" spans="1:32" ht="14.25" x14ac:dyDescent="0.2">
      <c r="A474" s="49"/>
      <c r="B474" s="50"/>
      <c r="C474" s="50" t="s">
        <v>191</v>
      </c>
      <c r="D474" s="31"/>
      <c r="E474" s="10"/>
      <c r="F474" s="32">
        <f>Source!AM262</f>
        <v>32.19</v>
      </c>
      <c r="G474" s="33" t="str">
        <f>Source!DE262</f>
        <v/>
      </c>
      <c r="H474" s="34">
        <f>ROUND(Source!AD262*Source!I262, 2)</f>
        <v>81.44</v>
      </c>
      <c r="I474" s="33"/>
      <c r="J474" s="33">
        <f>IF(Source!BB262&lt;&gt; 0, Source!BB262, 1)</f>
        <v>12.97</v>
      </c>
      <c r="K474" s="34">
        <f>Source!Q262</f>
        <v>1056.29</v>
      </c>
      <c r="L474" s="35"/>
    </row>
    <row r="475" spans="1:32" ht="14.25" x14ac:dyDescent="0.2">
      <c r="A475" s="51"/>
      <c r="B475" s="52"/>
      <c r="C475" s="52" t="s">
        <v>796</v>
      </c>
      <c r="D475" s="38" t="s">
        <v>797</v>
      </c>
      <c r="E475" s="39">
        <f>Source!AQ262</f>
        <v>0.57769999999999999</v>
      </c>
      <c r="F475" s="40"/>
      <c r="G475" s="43" t="str">
        <f>Source!DI262</f>
        <v/>
      </c>
      <c r="H475" s="42"/>
      <c r="I475" s="43"/>
      <c r="J475" s="43"/>
      <c r="K475" s="42"/>
      <c r="L475" s="48">
        <f>Source!U262</f>
        <v>1.4615809999999998</v>
      </c>
    </row>
    <row r="476" spans="1:32" ht="15" x14ac:dyDescent="0.25">
      <c r="G476" s="55">
        <f>H473+H474</f>
        <v>108.74</v>
      </c>
      <c r="H476" s="55"/>
      <c r="J476" s="55">
        <f>K473+K474</f>
        <v>1410.35</v>
      </c>
      <c r="K476" s="55"/>
      <c r="L476" s="45">
        <f>Source!U262</f>
        <v>1.4615809999999998</v>
      </c>
      <c r="O476" s="26">
        <f>G476</f>
        <v>108.74</v>
      </c>
      <c r="P476" s="26">
        <f>J476</f>
        <v>1410.35</v>
      </c>
      <c r="Q476" s="26">
        <f>L476</f>
        <v>1.4615809999999998</v>
      </c>
      <c r="W476">
        <f>IF(Source!BI262&lt;=1,H473+H474, 0)</f>
        <v>108.74</v>
      </c>
      <c r="X476">
        <f>IF(Source!BI262=2,H473+H474, 0)</f>
        <v>0</v>
      </c>
      <c r="Y476">
        <f>IF(Source!BI262=3,H473+H474, 0)</f>
        <v>0</v>
      </c>
      <c r="Z476">
        <f>IF(Source!BI262=4,H473+H474, 0)</f>
        <v>0</v>
      </c>
    </row>
    <row r="477" spans="1:32" ht="57" x14ac:dyDescent="0.2">
      <c r="A477" s="49" t="str">
        <f>Source!E263</f>
        <v>2</v>
      </c>
      <c r="B477" s="50" t="str">
        <f>Source!F263</f>
        <v>т03-21-01-020</v>
      </c>
      <c r="C477" s="50" t="str">
        <f>Source!G263</f>
        <v>Перевозка грузов I класса автомобилями-самосвалами грузоподъемностью 10 т работающих вне карьера на расстояние до 20 км</v>
      </c>
      <c r="D477" s="31" t="str">
        <f>Source!H263</f>
        <v>1 Т ГРУЗА</v>
      </c>
      <c r="E477" s="10">
        <f>Source!I263</f>
        <v>2.5299999999999998</v>
      </c>
      <c r="F477" s="32">
        <f>Source!AL263+Source!AM263+Source!AO263</f>
        <v>15.35</v>
      </c>
      <c r="G477" s="33"/>
      <c r="H477" s="34"/>
      <c r="I477" s="33" t="str">
        <f>Source!BO263</f>
        <v/>
      </c>
      <c r="J477" s="33"/>
      <c r="K477" s="34"/>
      <c r="L477" s="35"/>
      <c r="S477">
        <f>ROUND((Source!FX263/100)*((ROUND(Source!AF263*Source!I263, 2)+ROUND(Source!AE263*Source!I263, 2))), 2)</f>
        <v>0</v>
      </c>
      <c r="T477">
        <f>Source!X263</f>
        <v>0</v>
      </c>
      <c r="U477">
        <f>ROUND((Source!FY263/100)*((ROUND(Source!AF263*Source!I263, 2)+ROUND(Source!AE263*Source!I263, 2))), 2)</f>
        <v>0</v>
      </c>
      <c r="V477">
        <f>Source!Y263</f>
        <v>0</v>
      </c>
    </row>
    <row r="478" spans="1:32" ht="14.25" x14ac:dyDescent="0.2">
      <c r="A478" s="51"/>
      <c r="B478" s="52"/>
      <c r="C478" s="52" t="s">
        <v>191</v>
      </c>
      <c r="D478" s="38"/>
      <c r="E478" s="39"/>
      <c r="F478" s="40">
        <f>Source!AM263</f>
        <v>15.35</v>
      </c>
      <c r="G478" s="43" t="str">
        <f>Source!DE263</f>
        <v/>
      </c>
      <c r="H478" s="42">
        <f>ROUND(Source!AD263*Source!I263, 2)</f>
        <v>38.840000000000003</v>
      </c>
      <c r="I478" s="43"/>
      <c r="J478" s="43">
        <f>IF(Source!BB263&lt;&gt; 0, Source!BB263, 1)</f>
        <v>8.35</v>
      </c>
      <c r="K478" s="42">
        <f>Source!Q263</f>
        <v>324.27999999999997</v>
      </c>
      <c r="L478" s="44"/>
    </row>
    <row r="479" spans="1:32" ht="15" x14ac:dyDescent="0.25">
      <c r="G479" s="55">
        <f>H478</f>
        <v>38.840000000000003</v>
      </c>
      <c r="H479" s="55"/>
      <c r="J479" s="55">
        <f>K478</f>
        <v>324.27999999999997</v>
      </c>
      <c r="K479" s="55"/>
      <c r="L479" s="45">
        <f>Source!U263</f>
        <v>0</v>
      </c>
      <c r="O479" s="26">
        <f>G479</f>
        <v>38.840000000000003</v>
      </c>
      <c r="P479" s="26">
        <f>J479</f>
        <v>324.27999999999997</v>
      </c>
      <c r="Q479" s="26">
        <f>L479</f>
        <v>0</v>
      </c>
      <c r="W479">
        <f>IF(Source!BI263&lt;=1,H478, 0)</f>
        <v>38.840000000000003</v>
      </c>
      <c r="X479">
        <f>IF(Source!BI263=2,H478, 0)</f>
        <v>0</v>
      </c>
      <c r="Y479">
        <f>IF(Source!BI263=3,H478, 0)</f>
        <v>0</v>
      </c>
      <c r="Z479">
        <f>IF(Source!BI263=4,H478, 0)</f>
        <v>0</v>
      </c>
    </row>
    <row r="481" spans="1:12" ht="15" x14ac:dyDescent="0.25">
      <c r="A481" s="58" t="str">
        <f>CONCATENATE("Итого по разделу: ",IF(Source!G265&lt;&gt;"Новый раздел", Source!G265, ""))</f>
        <v>Итого по разделу: Погрузка и вывоз мусора</v>
      </c>
      <c r="B481" s="58"/>
      <c r="C481" s="58"/>
      <c r="D481" s="58"/>
      <c r="E481" s="58"/>
      <c r="F481" s="58"/>
      <c r="G481" s="57">
        <f>SUM(O471:O480)</f>
        <v>147.57999999999998</v>
      </c>
      <c r="H481" s="57"/>
      <c r="I481" s="29"/>
      <c r="J481" s="57">
        <f>SUM(P471:P480)</f>
        <v>1734.6299999999999</v>
      </c>
      <c r="K481" s="57"/>
      <c r="L481" s="45">
        <f>SUM(Q471:Q480)</f>
        <v>1.4615809999999998</v>
      </c>
    </row>
    <row r="485" spans="1:12" ht="15" x14ac:dyDescent="0.25">
      <c r="A485" s="58" t="str">
        <f>CONCATENATE("Итого по локальной смете: ",IF(Source!G294&lt;&gt;"Новая локальная смета", Source!G294, ""))</f>
        <v xml:space="preserve">Итого по локальной смете: </v>
      </c>
      <c r="B485" s="58"/>
      <c r="C485" s="58"/>
      <c r="D485" s="58"/>
      <c r="E485" s="58"/>
      <c r="F485" s="58"/>
      <c r="G485" s="57">
        <f>SUM(O38:O484)</f>
        <v>92600.460000000021</v>
      </c>
      <c r="H485" s="57"/>
      <c r="I485" s="29"/>
      <c r="J485" s="57">
        <f>SUM(P38:P484)</f>
        <v>416797.73000000004</v>
      </c>
      <c r="K485" s="57"/>
      <c r="L485" s="45">
        <f>SUM(Q38:Q484)</f>
        <v>427.3270745500003</v>
      </c>
    </row>
    <row r="486" spans="1:12" hidden="1" x14ac:dyDescent="0.2"/>
    <row r="487" spans="1:12" hidden="1" x14ac:dyDescent="0.2"/>
    <row r="488" spans="1:12" hidden="1" x14ac:dyDescent="0.2"/>
    <row r="489" spans="1:12" ht="15" hidden="1" x14ac:dyDescent="0.25">
      <c r="A489" s="58" t="str">
        <f>CONCATENATE("Итого по смете: ",IF(Source!G323&lt;&gt;"Новый объект", Source!G323, ""))</f>
        <v>Итого по смете: Ремонт помещений ДК 15_10</v>
      </c>
      <c r="B489" s="58"/>
      <c r="C489" s="58"/>
      <c r="D489" s="58"/>
      <c r="E489" s="58"/>
      <c r="F489" s="58"/>
      <c r="G489" s="57">
        <f>SUM(O1:O488)</f>
        <v>92600.460000000021</v>
      </c>
      <c r="H489" s="57"/>
      <c r="I489" s="29"/>
      <c r="J489" s="57">
        <f>SUM(P1:P488)</f>
        <v>416797.73000000004</v>
      </c>
      <c r="K489" s="57"/>
      <c r="L489" s="45">
        <f>SUM(Q1:Q488)</f>
        <v>427.3270745500003</v>
      </c>
    </row>
    <row r="490" spans="1:12" hidden="1" x14ac:dyDescent="0.2"/>
    <row r="491" spans="1:12" ht="14.25" hidden="1" x14ac:dyDescent="0.2">
      <c r="C491" s="66" t="str">
        <f>Source!H351</f>
        <v>Итого</v>
      </c>
      <c r="D491" s="66"/>
      <c r="E491" s="66"/>
      <c r="F491" s="66"/>
      <c r="G491" s="66"/>
      <c r="H491" s="66"/>
      <c r="I491" s="66"/>
      <c r="J491" s="63">
        <f>IF(Source!F351=0, "", Source!F351)</f>
        <v>416797.73</v>
      </c>
      <c r="K491" s="63"/>
    </row>
    <row r="492" spans="1:12" s="29" customFormat="1" ht="15" x14ac:dyDescent="0.25">
      <c r="C492" s="58" t="str">
        <f>Source!H352</f>
        <v>НДС 20%</v>
      </c>
      <c r="D492" s="58"/>
      <c r="E492" s="58"/>
      <c r="F492" s="58"/>
      <c r="G492" s="58"/>
      <c r="H492" s="58"/>
      <c r="I492" s="58"/>
      <c r="J492" s="57">
        <f>IF(Source!F352=0, "", Source!F352)</f>
        <v>83359.55</v>
      </c>
      <c r="K492" s="57"/>
    </row>
    <row r="493" spans="1:12" s="29" customFormat="1" ht="15" x14ac:dyDescent="0.25">
      <c r="C493" s="58" t="str">
        <f>Source!H353</f>
        <v>Всего с НДС</v>
      </c>
      <c r="D493" s="58"/>
      <c r="E493" s="58"/>
      <c r="F493" s="58"/>
      <c r="G493" s="58"/>
      <c r="H493" s="58"/>
      <c r="I493" s="58"/>
      <c r="J493" s="57">
        <f>IF(Source!F353=0, "", Source!F353)</f>
        <v>500157.28</v>
      </c>
      <c r="K493" s="57"/>
    </row>
    <row r="496" spans="1:12" ht="14.25" x14ac:dyDescent="0.2">
      <c r="A496" s="28" t="s">
        <v>813</v>
      </c>
      <c r="B496" s="28"/>
      <c r="C496" s="10" t="s">
        <v>814</v>
      </c>
      <c r="D496" s="27" t="str">
        <f>IF(Source!AC12&lt;&gt;"", Source!AC12," ")</f>
        <v xml:space="preserve"> </v>
      </c>
      <c r="E496" s="27"/>
      <c r="F496" s="27"/>
      <c r="G496" s="27"/>
      <c r="H496" s="27"/>
      <c r="I496" s="11" t="str">
        <f>IF(Source!AB12&lt;&gt;"", Source!AB12," ")</f>
        <v xml:space="preserve"> </v>
      </c>
      <c r="J496" s="11"/>
      <c r="K496" s="11"/>
      <c r="L496" s="11"/>
    </row>
    <row r="497" spans="1:12" ht="14.25" x14ac:dyDescent="0.2">
      <c r="A497" s="11"/>
      <c r="B497" s="11"/>
      <c r="C497" s="10"/>
      <c r="D497" s="61" t="s">
        <v>815</v>
      </c>
      <c r="E497" s="61"/>
      <c r="F497" s="61"/>
      <c r="G497" s="61"/>
      <c r="H497" s="61"/>
      <c r="I497" s="11"/>
      <c r="J497" s="11"/>
      <c r="K497" s="11"/>
      <c r="L497" s="11"/>
    </row>
    <row r="498" spans="1:12" ht="14.25" x14ac:dyDescent="0.2">
      <c r="A498" s="11"/>
      <c r="B498" s="11"/>
      <c r="C498" s="10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4.25" x14ac:dyDescent="0.2">
      <c r="A499" s="28" t="s">
        <v>813</v>
      </c>
      <c r="B499" s="28"/>
      <c r="C499" s="10" t="s">
        <v>816</v>
      </c>
      <c r="D499" s="27" t="str">
        <f>IF(Source!AE12&lt;&gt;"", Source!AE12," ")</f>
        <v xml:space="preserve"> </v>
      </c>
      <c r="E499" s="27"/>
      <c r="F499" s="27"/>
      <c r="G499" s="27"/>
      <c r="H499" s="27"/>
      <c r="I499" s="11" t="str">
        <f>IF(Source!AD12&lt;&gt;"", Source!AD12," ")</f>
        <v xml:space="preserve"> </v>
      </c>
      <c r="J499" s="11"/>
      <c r="K499" s="11"/>
      <c r="L499" s="11"/>
    </row>
    <row r="500" spans="1:12" ht="14.25" x14ac:dyDescent="0.2">
      <c r="A500" s="11"/>
      <c r="B500" s="11"/>
      <c r="C500" s="11"/>
      <c r="D500" s="61" t="s">
        <v>815</v>
      </c>
      <c r="E500" s="61"/>
      <c r="F500" s="61"/>
      <c r="G500" s="61"/>
      <c r="H500" s="61"/>
      <c r="I500" s="11"/>
      <c r="J500" s="11"/>
      <c r="K500" s="11"/>
      <c r="L500" s="11"/>
    </row>
  </sheetData>
  <mergeCells count="200"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  <mergeCell ref="J5:K5"/>
    <mergeCell ref="C26:F26"/>
    <mergeCell ref="G26:H26"/>
    <mergeCell ref="I26:J26"/>
    <mergeCell ref="K26:L26"/>
    <mergeCell ref="C27:F27"/>
    <mergeCell ref="G27:H27"/>
    <mergeCell ref="I27:J27"/>
    <mergeCell ref="K27:L27"/>
    <mergeCell ref="B15:K15"/>
    <mergeCell ref="B17:K17"/>
    <mergeCell ref="B19:K19"/>
    <mergeCell ref="B20:K20"/>
    <mergeCell ref="A22:L22"/>
    <mergeCell ref="G25:H25"/>
    <mergeCell ref="I25:J25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D497:H497"/>
    <mergeCell ref="D500:H500"/>
    <mergeCell ref="C32:F32"/>
    <mergeCell ref="G32:H32"/>
    <mergeCell ref="I32:J32"/>
    <mergeCell ref="K32:L32"/>
    <mergeCell ref="A34:L34"/>
    <mergeCell ref="C491:I491"/>
    <mergeCell ref="J491:K491"/>
    <mergeCell ref="J117:K117"/>
    <mergeCell ref="G117:H117"/>
    <mergeCell ref="J109:K109"/>
    <mergeCell ref="F105:G105"/>
    <mergeCell ref="F104:G104"/>
    <mergeCell ref="J98:K98"/>
    <mergeCell ref="G98:H98"/>
    <mergeCell ref="F95:G95"/>
    <mergeCell ref="C492:I492"/>
    <mergeCell ref="J492:K492"/>
    <mergeCell ref="C493:I493"/>
    <mergeCell ref="J493:K493"/>
    <mergeCell ref="A40:L40"/>
    <mergeCell ref="A38:L38"/>
    <mergeCell ref="J176:K176"/>
    <mergeCell ref="G176:H176"/>
    <mergeCell ref="F173:G173"/>
    <mergeCell ref="F172:G172"/>
    <mergeCell ref="J167:K167"/>
    <mergeCell ref="G167:H167"/>
    <mergeCell ref="F165:G165"/>
    <mergeCell ref="F164:G164"/>
    <mergeCell ref="F64:G64"/>
    <mergeCell ref="F63:G63"/>
    <mergeCell ref="G109:H109"/>
    <mergeCell ref="J142:K142"/>
    <mergeCell ref="G142:H142"/>
    <mergeCell ref="J135:K135"/>
    <mergeCell ref="G135:H135"/>
    <mergeCell ref="J125:K125"/>
    <mergeCell ref="G125:H125"/>
    <mergeCell ref="J159:K159"/>
    <mergeCell ref="G159:H159"/>
    <mergeCell ref="F157:G157"/>
    <mergeCell ref="F156:G156"/>
    <mergeCell ref="J151:K151"/>
    <mergeCell ref="G151:H151"/>
    <mergeCell ref="J57:K57"/>
    <mergeCell ref="G57:H57"/>
    <mergeCell ref="J47:K47"/>
    <mergeCell ref="G47:H47"/>
    <mergeCell ref="F94:G94"/>
    <mergeCell ref="J89:K89"/>
    <mergeCell ref="G89:H89"/>
    <mergeCell ref="J78:K78"/>
    <mergeCell ref="G78:H78"/>
    <mergeCell ref="J68:K68"/>
    <mergeCell ref="G68:H68"/>
    <mergeCell ref="J250:K250"/>
    <mergeCell ref="G250:H250"/>
    <mergeCell ref="F265:G265"/>
    <mergeCell ref="F264:G264"/>
    <mergeCell ref="J259:K259"/>
    <mergeCell ref="G259:H259"/>
    <mergeCell ref="A182:L182"/>
    <mergeCell ref="G178:H178"/>
    <mergeCell ref="J178:K178"/>
    <mergeCell ref="A178:F178"/>
    <mergeCell ref="J209:K209"/>
    <mergeCell ref="G209:H209"/>
    <mergeCell ref="J201:K201"/>
    <mergeCell ref="G201:H201"/>
    <mergeCell ref="F197:G197"/>
    <mergeCell ref="F196:G196"/>
    <mergeCell ref="J190:K190"/>
    <mergeCell ref="G190:H190"/>
    <mergeCell ref="F188:G188"/>
    <mergeCell ref="F187:G187"/>
    <mergeCell ref="J240:K240"/>
    <mergeCell ref="G240:H240"/>
    <mergeCell ref="J229:K229"/>
    <mergeCell ref="G229:H229"/>
    <mergeCell ref="J219:K219"/>
    <mergeCell ref="G219:H219"/>
    <mergeCell ref="F305:G305"/>
    <mergeCell ref="A315:L315"/>
    <mergeCell ref="G311:H311"/>
    <mergeCell ref="J311:K311"/>
    <mergeCell ref="A311:F311"/>
    <mergeCell ref="J309:K309"/>
    <mergeCell ref="G295:H295"/>
    <mergeCell ref="J295:K295"/>
    <mergeCell ref="A295:F295"/>
    <mergeCell ref="J269:K269"/>
    <mergeCell ref="G269:H269"/>
    <mergeCell ref="F289:G289"/>
    <mergeCell ref="F288:G288"/>
    <mergeCell ref="J283:K283"/>
    <mergeCell ref="G283:H283"/>
    <mergeCell ref="J276:K276"/>
    <mergeCell ref="G276:H276"/>
    <mergeCell ref="F304:G304"/>
    <mergeCell ref="A299:L299"/>
    <mergeCell ref="J293:K293"/>
    <mergeCell ref="G293:H293"/>
    <mergeCell ref="G465:H465"/>
    <mergeCell ref="J454:K454"/>
    <mergeCell ref="G454:H454"/>
    <mergeCell ref="J444:K444"/>
    <mergeCell ref="G444:H444"/>
    <mergeCell ref="J434:K434"/>
    <mergeCell ref="G434:H434"/>
    <mergeCell ref="J424:K424"/>
    <mergeCell ref="G424:H424"/>
    <mergeCell ref="G309:H309"/>
    <mergeCell ref="F338:G338"/>
    <mergeCell ref="F337:G337"/>
    <mergeCell ref="J331:K331"/>
    <mergeCell ref="G331:H331"/>
    <mergeCell ref="J322:K322"/>
    <mergeCell ref="G322:H322"/>
    <mergeCell ref="J385:K385"/>
    <mergeCell ref="G385:H385"/>
    <mergeCell ref="J374:K374"/>
    <mergeCell ref="G374:H374"/>
    <mergeCell ref="J364:K364"/>
    <mergeCell ref="G364:H364"/>
    <mergeCell ref="F360:G360"/>
    <mergeCell ref="F359:G359"/>
    <mergeCell ref="J353:K353"/>
    <mergeCell ref="G353:H353"/>
    <mergeCell ref="J343:K343"/>
    <mergeCell ref="G343:H343"/>
    <mergeCell ref="J395:K395"/>
    <mergeCell ref="G395:H395"/>
    <mergeCell ref="A471:L471"/>
    <mergeCell ref="G467:H467"/>
    <mergeCell ref="J467:K467"/>
    <mergeCell ref="A467:F467"/>
    <mergeCell ref="J465:K465"/>
    <mergeCell ref="A489:F489"/>
    <mergeCell ref="G485:H485"/>
    <mergeCell ref="J485:K485"/>
    <mergeCell ref="A485:F485"/>
    <mergeCell ref="G481:H481"/>
    <mergeCell ref="J481:K481"/>
    <mergeCell ref="A481:F481"/>
    <mergeCell ref="G489:H489"/>
    <mergeCell ref="J489:K489"/>
    <mergeCell ref="J479:K479"/>
    <mergeCell ref="G479:H479"/>
    <mergeCell ref="J476:K476"/>
    <mergeCell ref="G476:H476"/>
    <mergeCell ref="J414:K414"/>
    <mergeCell ref="G414:H414"/>
    <mergeCell ref="J406:K406"/>
    <mergeCell ref="G406:H406"/>
  </mergeCells>
  <pageMargins left="0.4" right="0.2" top="0.2" bottom="0.4" header="0.2" footer="0.2"/>
  <pageSetup paperSize="9" scale="60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90"/>
  <sheetViews>
    <sheetView workbookViewId="0">
      <selection activeCell="A386" sqref="A386:E386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47898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384</v>
      </c>
      <c r="C12" s="1">
        <v>0</v>
      </c>
      <c r="D12" s="1">
        <f>ROW(A323)</f>
        <v>323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10</v>
      </c>
      <c r="CC12" s="1" t="s">
        <v>11</v>
      </c>
      <c r="CD12" s="1" t="s">
        <v>12</v>
      </c>
      <c r="CE12" s="1" t="s">
        <v>13</v>
      </c>
      <c r="CF12" s="1">
        <v>0</v>
      </c>
      <c r="CG12" s="1">
        <v>0</v>
      </c>
      <c r="CH12" s="1">
        <v>16785416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B323</f>
        <v>384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Ремонт помещений ДК 15_10</v>
      </c>
      <c r="H18" s="2"/>
      <c r="I18" s="2"/>
      <c r="J18" s="2"/>
      <c r="K18" s="2"/>
      <c r="L18" s="2"/>
      <c r="M18" s="2"/>
      <c r="N18" s="2"/>
      <c r="O18" s="2">
        <f t="shared" ref="O18:AT18" si="1">O323</f>
        <v>257220.78</v>
      </c>
      <c r="P18" s="2">
        <f t="shared" si="1"/>
        <v>143612.21</v>
      </c>
      <c r="Q18" s="2">
        <f t="shared" si="1"/>
        <v>2934.08</v>
      </c>
      <c r="R18" s="2">
        <f t="shared" si="1"/>
        <v>401.94</v>
      </c>
      <c r="S18" s="2">
        <f t="shared" si="1"/>
        <v>110674.49</v>
      </c>
      <c r="T18" s="2">
        <f t="shared" si="1"/>
        <v>0</v>
      </c>
      <c r="U18" s="2">
        <f t="shared" si="1"/>
        <v>427.32707455000002</v>
      </c>
      <c r="V18" s="2">
        <f t="shared" si="1"/>
        <v>1.0416612499999998</v>
      </c>
      <c r="W18" s="2">
        <f t="shared" si="1"/>
        <v>5.08</v>
      </c>
      <c r="X18" s="2">
        <f t="shared" si="1"/>
        <v>101146.92</v>
      </c>
      <c r="Y18" s="2">
        <f t="shared" si="1"/>
        <v>58430.03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416797.73</v>
      </c>
      <c r="AS18" s="2">
        <f t="shared" si="1"/>
        <v>334684.65000000002</v>
      </c>
      <c r="AT18" s="2">
        <f t="shared" si="1"/>
        <v>82113.08</v>
      </c>
      <c r="AU18" s="2">
        <f t="shared" ref="AU18:BZ18" si="2">AU323</f>
        <v>0</v>
      </c>
      <c r="AV18" s="2">
        <f t="shared" si="2"/>
        <v>143612.21</v>
      </c>
      <c r="AW18" s="2">
        <f t="shared" si="2"/>
        <v>143612.21</v>
      </c>
      <c r="AX18" s="2">
        <f t="shared" si="2"/>
        <v>0</v>
      </c>
      <c r="AY18" s="2">
        <f t="shared" si="2"/>
        <v>143612.21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CA323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DG323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EM323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FS323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ROW(A294)</f>
        <v>294</v>
      </c>
      <c r="E20" s="1"/>
      <c r="F20" s="1" t="s">
        <v>14</v>
      </c>
      <c r="G20" s="1" t="s">
        <v>14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B294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O294</f>
        <v>257220.78</v>
      </c>
      <c r="P22" s="2">
        <f t="shared" si="8"/>
        <v>143612.21</v>
      </c>
      <c r="Q22" s="2">
        <f t="shared" si="8"/>
        <v>2934.08</v>
      </c>
      <c r="R22" s="2">
        <f t="shared" si="8"/>
        <v>401.94</v>
      </c>
      <c r="S22" s="2">
        <f t="shared" si="8"/>
        <v>110674.49</v>
      </c>
      <c r="T22" s="2">
        <f t="shared" si="8"/>
        <v>0</v>
      </c>
      <c r="U22" s="2">
        <f t="shared" si="8"/>
        <v>427.32707455000002</v>
      </c>
      <c r="V22" s="2">
        <f t="shared" si="8"/>
        <v>1.0416612499999998</v>
      </c>
      <c r="W22" s="2">
        <f t="shared" si="8"/>
        <v>5.08</v>
      </c>
      <c r="X22" s="2">
        <f t="shared" si="8"/>
        <v>101146.92</v>
      </c>
      <c r="Y22" s="2">
        <f t="shared" si="8"/>
        <v>58430.03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416797.73</v>
      </c>
      <c r="AS22" s="2">
        <f t="shared" si="8"/>
        <v>334684.65000000002</v>
      </c>
      <c r="AT22" s="2">
        <f t="shared" si="8"/>
        <v>82113.08</v>
      </c>
      <c r="AU22" s="2">
        <f t="shared" ref="AU22:BZ22" si="9">AU294</f>
        <v>0</v>
      </c>
      <c r="AV22" s="2">
        <f t="shared" si="9"/>
        <v>143612.21</v>
      </c>
      <c r="AW22" s="2">
        <f t="shared" si="9"/>
        <v>143612.21</v>
      </c>
      <c r="AX22" s="2">
        <f t="shared" si="9"/>
        <v>0</v>
      </c>
      <c r="AY22" s="2">
        <f t="shared" si="9"/>
        <v>143612.21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CA294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DG294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EM294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FS294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ROW(A65)</f>
        <v>65</v>
      </c>
      <c r="E24" s="1"/>
      <c r="F24" s="1" t="s">
        <v>15</v>
      </c>
      <c r="G24" s="1" t="s">
        <v>16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B65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Кабинеты 202,203,204</v>
      </c>
      <c r="H26" s="2"/>
      <c r="I26" s="2"/>
      <c r="J26" s="2"/>
      <c r="K26" s="2"/>
      <c r="L26" s="2"/>
      <c r="M26" s="2"/>
      <c r="N26" s="2"/>
      <c r="O26" s="2">
        <f t="shared" ref="O26:AT26" si="15">O65</f>
        <v>147791.35999999999</v>
      </c>
      <c r="P26" s="2">
        <f t="shared" si="15"/>
        <v>76346.17</v>
      </c>
      <c r="Q26" s="2">
        <f t="shared" si="15"/>
        <v>729.79</v>
      </c>
      <c r="R26" s="2">
        <f t="shared" si="15"/>
        <v>160.62</v>
      </c>
      <c r="S26" s="2">
        <f t="shared" si="15"/>
        <v>70715.399999999994</v>
      </c>
      <c r="T26" s="2">
        <f t="shared" si="15"/>
        <v>0</v>
      </c>
      <c r="U26" s="2">
        <f t="shared" si="15"/>
        <v>274.69917300000003</v>
      </c>
      <c r="V26" s="2">
        <f t="shared" si="15"/>
        <v>0.41622999999999999</v>
      </c>
      <c r="W26" s="2">
        <f t="shared" si="15"/>
        <v>0.08</v>
      </c>
      <c r="X26" s="2">
        <f t="shared" si="15"/>
        <v>66150.929999999993</v>
      </c>
      <c r="Y26" s="2">
        <f t="shared" si="15"/>
        <v>36693.160000000003</v>
      </c>
      <c r="Z26" s="2">
        <f t="shared" si="15"/>
        <v>0</v>
      </c>
      <c r="AA26" s="2">
        <f t="shared" si="15"/>
        <v>0</v>
      </c>
      <c r="AB26" s="2">
        <f t="shared" si="15"/>
        <v>147791.35999999999</v>
      </c>
      <c r="AC26" s="2">
        <f t="shared" si="15"/>
        <v>76346.17</v>
      </c>
      <c r="AD26" s="2">
        <f t="shared" si="15"/>
        <v>729.79</v>
      </c>
      <c r="AE26" s="2">
        <f t="shared" si="15"/>
        <v>160.62</v>
      </c>
      <c r="AF26" s="2">
        <f t="shared" si="15"/>
        <v>70715.399999999994</v>
      </c>
      <c r="AG26" s="2">
        <f t="shared" si="15"/>
        <v>0</v>
      </c>
      <c r="AH26" s="2">
        <f t="shared" si="15"/>
        <v>274.69917300000003</v>
      </c>
      <c r="AI26" s="2">
        <f t="shared" si="15"/>
        <v>0.41622999999999999</v>
      </c>
      <c r="AJ26" s="2">
        <f t="shared" si="15"/>
        <v>0.08</v>
      </c>
      <c r="AK26" s="2">
        <f t="shared" si="15"/>
        <v>66150.929999999993</v>
      </c>
      <c r="AL26" s="2">
        <f t="shared" si="15"/>
        <v>36693.160000000003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250635.45</v>
      </c>
      <c r="AS26" s="2">
        <f t="shared" si="15"/>
        <v>226361.32</v>
      </c>
      <c r="AT26" s="2">
        <f t="shared" si="15"/>
        <v>24274.13</v>
      </c>
      <c r="AU26" s="2">
        <f t="shared" ref="AU26:BZ26" si="16">AU65</f>
        <v>0</v>
      </c>
      <c r="AV26" s="2">
        <f t="shared" si="16"/>
        <v>76346.17</v>
      </c>
      <c r="AW26" s="2">
        <f t="shared" si="16"/>
        <v>76346.17</v>
      </c>
      <c r="AX26" s="2">
        <f t="shared" si="16"/>
        <v>0</v>
      </c>
      <c r="AY26" s="2">
        <f t="shared" si="16"/>
        <v>76346.17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CA65</f>
        <v>250635.45</v>
      </c>
      <c r="CB26" s="2">
        <f t="shared" si="17"/>
        <v>226361.32</v>
      </c>
      <c r="CC26" s="2">
        <f t="shared" si="17"/>
        <v>24274.13</v>
      </c>
      <c r="CD26" s="2">
        <f t="shared" si="17"/>
        <v>0</v>
      </c>
      <c r="CE26" s="2">
        <f t="shared" si="17"/>
        <v>76346.17</v>
      </c>
      <c r="CF26" s="2">
        <f t="shared" si="17"/>
        <v>76346.17</v>
      </c>
      <c r="CG26" s="2">
        <f t="shared" si="17"/>
        <v>0</v>
      </c>
      <c r="CH26" s="2">
        <f t="shared" si="17"/>
        <v>76346.17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DG65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EM65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FS65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17</v>
      </c>
      <c r="F28" t="s">
        <v>18</v>
      </c>
      <c r="G28" t="s">
        <v>19</v>
      </c>
      <c r="H28" t="s">
        <v>20</v>
      </c>
      <c r="I28">
        <f>ROUND(147.2/100,9)</f>
        <v>1.472</v>
      </c>
      <c r="J28">
        <v>0</v>
      </c>
      <c r="O28">
        <f t="shared" ref="O28:O63" si="21">ROUND(CP28,2)</f>
        <v>3470.02</v>
      </c>
      <c r="P28">
        <f t="shared" ref="P28:P63" si="22">ROUND(CQ28*I28,2)</f>
        <v>0</v>
      </c>
      <c r="Q28">
        <f t="shared" ref="Q28:Q63" si="23">ROUND(CR28*I28,2)</f>
        <v>0</v>
      </c>
      <c r="R28">
        <f t="shared" ref="R28:R63" si="24">ROUND(CS28*I28,2)</f>
        <v>0</v>
      </c>
      <c r="S28">
        <f t="shared" ref="S28:S63" si="25">ROUND(CT28*I28,2)</f>
        <v>3470.02</v>
      </c>
      <c r="T28">
        <f t="shared" ref="T28:T63" si="26">ROUND(CU28*I28,2)</f>
        <v>0</v>
      </c>
      <c r="U28">
        <f t="shared" ref="U28:U63" si="27">CV28*I28</f>
        <v>15.3088</v>
      </c>
      <c r="V28">
        <f t="shared" ref="V28:V63" si="28">CW28*I28</f>
        <v>0</v>
      </c>
      <c r="W28">
        <f t="shared" ref="W28:W63" si="29">ROUND(CX28*I28,2)</f>
        <v>0</v>
      </c>
      <c r="X28">
        <f t="shared" ref="X28:X63" si="30">ROUND(CY28,2)</f>
        <v>2671.92</v>
      </c>
      <c r="Y28">
        <f t="shared" ref="Y28:Y63" si="31">ROUND(CZ28,2)</f>
        <v>1735.01</v>
      </c>
      <c r="AA28">
        <v>42104813</v>
      </c>
      <c r="AB28">
        <f t="shared" ref="AB28:AB63" si="32">ROUND((AC28+AD28+AF28),6)</f>
        <v>81.12</v>
      </c>
      <c r="AC28">
        <f t="shared" ref="AC28:AC63" si="33">ROUND((ES28),6)</f>
        <v>0</v>
      </c>
      <c r="AD28">
        <f t="shared" ref="AD28:AD33" si="34">ROUND((((ET28)-(EU28))+AE28),6)</f>
        <v>0</v>
      </c>
      <c r="AE28">
        <f t="shared" ref="AE28:AF33" si="35">ROUND((EU28),6)</f>
        <v>0</v>
      </c>
      <c r="AF28">
        <f t="shared" si="35"/>
        <v>81.12</v>
      </c>
      <c r="AG28">
        <f t="shared" ref="AG28:AG63" si="36">ROUND((AP28),6)</f>
        <v>0</v>
      </c>
      <c r="AH28">
        <f t="shared" ref="AH28:AI33" si="37">(EW28)</f>
        <v>10.4</v>
      </c>
      <c r="AI28">
        <f t="shared" si="37"/>
        <v>0</v>
      </c>
      <c r="AJ28">
        <f t="shared" ref="AJ28:AJ63" si="38">(AS28)</f>
        <v>0</v>
      </c>
      <c r="AK28">
        <v>81.12</v>
      </c>
      <c r="AL28">
        <v>0</v>
      </c>
      <c r="AM28">
        <v>0</v>
      </c>
      <c r="AN28">
        <v>0</v>
      </c>
      <c r="AO28">
        <v>81.12</v>
      </c>
      <c r="AP28">
        <v>0</v>
      </c>
      <c r="AQ28">
        <v>10.4</v>
      </c>
      <c r="AR28">
        <v>0</v>
      </c>
      <c r="AS28">
        <v>0</v>
      </c>
      <c r="AT28">
        <v>77</v>
      </c>
      <c r="AU28">
        <v>50</v>
      </c>
      <c r="AV28">
        <v>1</v>
      </c>
      <c r="AW28">
        <v>1</v>
      </c>
      <c r="AZ28">
        <v>1</v>
      </c>
      <c r="BA28">
        <v>29.06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21</v>
      </c>
      <c r="BM28">
        <v>63001</v>
      </c>
      <c r="BN28">
        <v>0</v>
      </c>
      <c r="BO28" t="s">
        <v>18</v>
      </c>
      <c r="BP28">
        <v>1</v>
      </c>
      <c r="BQ28">
        <v>6</v>
      </c>
      <c r="BR28">
        <v>0</v>
      </c>
      <c r="BS28">
        <v>29.06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50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63" si="39">(P28+Q28+S28)</f>
        <v>3470.02</v>
      </c>
      <c r="CQ28">
        <f t="shared" ref="CQ28:CQ63" si="40">AC28*BC28</f>
        <v>0</v>
      </c>
      <c r="CR28">
        <f t="shared" ref="CR28:CR63" si="41">AD28*BB28</f>
        <v>0</v>
      </c>
      <c r="CS28">
        <f t="shared" ref="CS28:CS63" si="42">AE28*BS28</f>
        <v>0</v>
      </c>
      <c r="CT28">
        <f t="shared" ref="CT28:CT63" si="43">AF28*BA28</f>
        <v>2357.3472000000002</v>
      </c>
      <c r="CU28">
        <f t="shared" ref="CU28:CU63" si="44">AG28</f>
        <v>0</v>
      </c>
      <c r="CV28">
        <f t="shared" ref="CV28:CV63" si="45">AH28</f>
        <v>10.4</v>
      </c>
      <c r="CW28">
        <f t="shared" ref="CW28:CW63" si="46">AI28</f>
        <v>0</v>
      </c>
      <c r="CX28">
        <f t="shared" ref="CX28:CX63" si="47">AJ28</f>
        <v>0</v>
      </c>
      <c r="CY28">
        <f t="shared" ref="CY28:CY63" si="48">(((S28+R28)*AT28)/100)</f>
        <v>2671.9153999999999</v>
      </c>
      <c r="CZ28">
        <f t="shared" ref="CZ28:CZ63" si="49">(((S28+R28)*AU28)/100)</f>
        <v>1735.01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20</v>
      </c>
      <c r="DW28" t="s">
        <v>20</v>
      </c>
      <c r="DX28">
        <v>1</v>
      </c>
      <c r="EE28">
        <v>39490925</v>
      </c>
      <c r="EF28">
        <v>6</v>
      </c>
      <c r="EG28" t="s">
        <v>22</v>
      </c>
      <c r="EH28">
        <v>0</v>
      </c>
      <c r="EI28" t="s">
        <v>3</v>
      </c>
      <c r="EJ28">
        <v>1</v>
      </c>
      <c r="EK28">
        <v>63001</v>
      </c>
      <c r="EL28" t="s">
        <v>23</v>
      </c>
      <c r="EM28" t="s">
        <v>24</v>
      </c>
      <c r="EO28" t="s">
        <v>3</v>
      </c>
      <c r="EQ28">
        <v>0</v>
      </c>
      <c r="ER28">
        <v>81.12</v>
      </c>
      <c r="ES28">
        <v>0</v>
      </c>
      <c r="ET28">
        <v>0</v>
      </c>
      <c r="EU28">
        <v>0</v>
      </c>
      <c r="EV28">
        <v>81.12</v>
      </c>
      <c r="EW28">
        <v>10.4</v>
      </c>
      <c r="EX28">
        <v>0</v>
      </c>
      <c r="EY28">
        <v>0</v>
      </c>
      <c r="FQ28">
        <v>0</v>
      </c>
      <c r="FR28">
        <f t="shared" ref="FR28:FR63" si="50">ROUND(IF(AND(BH28=3,BI28=3),P28,0),2)</f>
        <v>0</v>
      </c>
      <c r="FS28">
        <v>0</v>
      </c>
      <c r="FX28">
        <v>77</v>
      </c>
      <c r="FY28">
        <v>50</v>
      </c>
      <c r="GA28" t="s">
        <v>3</v>
      </c>
      <c r="GD28">
        <v>1</v>
      </c>
      <c r="GF28">
        <v>1615331459</v>
      </c>
      <c r="GG28">
        <v>2</v>
      </c>
      <c r="GH28">
        <v>1</v>
      </c>
      <c r="GI28">
        <v>2</v>
      </c>
      <c r="GJ28">
        <v>0</v>
      </c>
      <c r="GK28">
        <v>0</v>
      </c>
      <c r="GL28">
        <f t="shared" ref="GL28:GL63" si="51">ROUND(IF(AND(BH28=3,BI28=3,FS28&lt;&gt;0),P28,0),2)</f>
        <v>0</v>
      </c>
      <c r="GM28">
        <f t="shared" ref="GM28:GM63" si="52">ROUND(O28+X28+Y28,2)+GX28</f>
        <v>7876.95</v>
      </c>
      <c r="GN28">
        <f t="shared" ref="GN28:GN63" si="53">IF(OR(BI28=0,BI28=1),ROUND(O28+X28+Y28,2),0)</f>
        <v>7876.95</v>
      </c>
      <c r="GO28">
        <f t="shared" ref="GO28:GO63" si="54">IF(BI28=2,ROUND(O28+X28+Y28,2),0)</f>
        <v>0</v>
      </c>
      <c r="GP28">
        <f t="shared" ref="GP28:GP63" si="55"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63" si="56">ROUND((GT28),6)</f>
        <v>0</v>
      </c>
      <c r="GW28">
        <v>1</v>
      </c>
      <c r="GX28">
        <f t="shared" ref="GX28:GX63" si="57">ROUND(HC28*I28,2)</f>
        <v>0</v>
      </c>
      <c r="HA28">
        <v>0</v>
      </c>
      <c r="HB28">
        <v>0</v>
      </c>
      <c r="HC28">
        <f t="shared" ref="HC28:HC63" si="58">GV28*GW28</f>
        <v>0</v>
      </c>
      <c r="IK28">
        <v>0</v>
      </c>
    </row>
    <row r="29" spans="1:245" x14ac:dyDescent="0.2">
      <c r="A29">
        <v>18</v>
      </c>
      <c r="B29">
        <v>1</v>
      </c>
      <c r="C29">
        <v>2</v>
      </c>
      <c r="E29" t="s">
        <v>25</v>
      </c>
      <c r="F29" t="s">
        <v>26</v>
      </c>
      <c r="G29" t="s">
        <v>27</v>
      </c>
      <c r="H29" t="s">
        <v>28</v>
      </c>
      <c r="I29">
        <f>I28*J29</f>
        <v>4.4159999999999998E-2</v>
      </c>
      <c r="J29">
        <v>0.03</v>
      </c>
      <c r="O29">
        <f t="shared" si="21"/>
        <v>0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0</v>
      </c>
      <c r="T29">
        <f t="shared" si="26"/>
        <v>0</v>
      </c>
      <c r="U29">
        <f t="shared" si="27"/>
        <v>0</v>
      </c>
      <c r="V29">
        <f t="shared" si="28"/>
        <v>0</v>
      </c>
      <c r="W29">
        <f t="shared" si="29"/>
        <v>0</v>
      </c>
      <c r="X29">
        <f t="shared" si="30"/>
        <v>0</v>
      </c>
      <c r="Y29">
        <f t="shared" si="31"/>
        <v>0</v>
      </c>
      <c r="AA29">
        <v>42104813</v>
      </c>
      <c r="AB29">
        <f t="shared" si="32"/>
        <v>0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5"/>
        <v>0</v>
      </c>
      <c r="AG29">
        <f t="shared" si="36"/>
        <v>0</v>
      </c>
      <c r="AH29">
        <f t="shared" si="37"/>
        <v>0</v>
      </c>
      <c r="AI29">
        <f t="shared" si="37"/>
        <v>0</v>
      </c>
      <c r="AJ29">
        <f t="shared" si="38"/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77</v>
      </c>
      <c r="AU29">
        <v>50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3</v>
      </c>
      <c r="BI29">
        <v>1</v>
      </c>
      <c r="BJ29" t="s">
        <v>29</v>
      </c>
      <c r="BM29">
        <v>63001</v>
      </c>
      <c r="BN29">
        <v>0</v>
      </c>
      <c r="BO29" t="s">
        <v>3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50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9"/>
        <v>0</v>
      </c>
      <c r="CQ29">
        <f t="shared" si="40"/>
        <v>0</v>
      </c>
      <c r="CR29">
        <f t="shared" si="41"/>
        <v>0</v>
      </c>
      <c r="CS29">
        <f t="shared" si="42"/>
        <v>0</v>
      </c>
      <c r="CT29">
        <f t="shared" si="43"/>
        <v>0</v>
      </c>
      <c r="CU29">
        <f t="shared" si="44"/>
        <v>0</v>
      </c>
      <c r="CV29">
        <f t="shared" si="45"/>
        <v>0</v>
      </c>
      <c r="CW29">
        <f t="shared" si="46"/>
        <v>0</v>
      </c>
      <c r="CX29">
        <f t="shared" si="47"/>
        <v>0</v>
      </c>
      <c r="CY29">
        <f t="shared" si="48"/>
        <v>0</v>
      </c>
      <c r="CZ29">
        <f t="shared" si="49"/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28</v>
      </c>
      <c r="DW29" t="s">
        <v>28</v>
      </c>
      <c r="DX29">
        <v>1000</v>
      </c>
      <c r="EE29">
        <v>39490925</v>
      </c>
      <c r="EF29">
        <v>6</v>
      </c>
      <c r="EG29" t="s">
        <v>22</v>
      </c>
      <c r="EH29">
        <v>0</v>
      </c>
      <c r="EI29" t="s">
        <v>3</v>
      </c>
      <c r="EJ29">
        <v>1</v>
      </c>
      <c r="EK29">
        <v>63001</v>
      </c>
      <c r="EL29" t="s">
        <v>23</v>
      </c>
      <c r="EM29" t="s">
        <v>24</v>
      </c>
      <c r="EO29" t="s">
        <v>3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50"/>
        <v>0</v>
      </c>
      <c r="FS29">
        <v>0</v>
      </c>
      <c r="FX29">
        <v>77</v>
      </c>
      <c r="FY29">
        <v>50</v>
      </c>
      <c r="GA29" t="s">
        <v>3</v>
      </c>
      <c r="GD29">
        <v>1</v>
      </c>
      <c r="GF29">
        <v>1876412176</v>
      </c>
      <c r="GG29">
        <v>2</v>
      </c>
      <c r="GH29">
        <v>1</v>
      </c>
      <c r="GI29">
        <v>-2</v>
      </c>
      <c r="GJ29">
        <v>0</v>
      </c>
      <c r="GK29">
        <v>0</v>
      </c>
      <c r="GL29">
        <f t="shared" si="51"/>
        <v>0</v>
      </c>
      <c r="GM29">
        <f t="shared" si="52"/>
        <v>0</v>
      </c>
      <c r="GN29">
        <f t="shared" si="53"/>
        <v>0</v>
      </c>
      <c r="GO29">
        <f t="shared" si="54"/>
        <v>0</v>
      </c>
      <c r="GP29">
        <f t="shared" si="55"/>
        <v>0</v>
      </c>
      <c r="GR29">
        <v>0</v>
      </c>
      <c r="GS29">
        <v>3</v>
      </c>
      <c r="GT29">
        <v>0</v>
      </c>
      <c r="GU29" t="s">
        <v>3</v>
      </c>
      <c r="GV29">
        <f t="shared" si="56"/>
        <v>0</v>
      </c>
      <c r="GW29">
        <v>1</v>
      </c>
      <c r="GX29">
        <f t="shared" si="57"/>
        <v>0</v>
      </c>
      <c r="HA29">
        <v>0</v>
      </c>
      <c r="HB29">
        <v>0</v>
      </c>
      <c r="HC29">
        <f t="shared" si="58"/>
        <v>0</v>
      </c>
      <c r="IK29">
        <v>0</v>
      </c>
    </row>
    <row r="30" spans="1:245" x14ac:dyDescent="0.2">
      <c r="A30">
        <v>17</v>
      </c>
      <c r="B30">
        <v>1</v>
      </c>
      <c r="C30">
        <f>ROW(SmtRes!A8)</f>
        <v>8</v>
      </c>
      <c r="D30">
        <f>ROW(EtalonRes!A8)</f>
        <v>8</v>
      </c>
      <c r="E30" t="s">
        <v>30</v>
      </c>
      <c r="F30" t="s">
        <v>31</v>
      </c>
      <c r="G30" t="s">
        <v>32</v>
      </c>
      <c r="H30" t="s">
        <v>33</v>
      </c>
      <c r="I30">
        <f>ROUND(29.4/100,9)</f>
        <v>0.29399999999999998</v>
      </c>
      <c r="J30">
        <v>0</v>
      </c>
      <c r="O30">
        <f t="shared" si="21"/>
        <v>14113.65</v>
      </c>
      <c r="P30">
        <f t="shared" si="22"/>
        <v>2142.0700000000002</v>
      </c>
      <c r="Q30">
        <f t="shared" si="23"/>
        <v>79.599999999999994</v>
      </c>
      <c r="R30">
        <f t="shared" si="24"/>
        <v>77.319999999999993</v>
      </c>
      <c r="S30">
        <f t="shared" si="25"/>
        <v>11891.98</v>
      </c>
      <c r="T30">
        <f t="shared" si="26"/>
        <v>0</v>
      </c>
      <c r="U30">
        <f t="shared" si="27"/>
        <v>46.187399999999997</v>
      </c>
      <c r="V30">
        <f t="shared" si="28"/>
        <v>0.19697999999999999</v>
      </c>
      <c r="W30">
        <f t="shared" si="29"/>
        <v>0</v>
      </c>
      <c r="X30">
        <f t="shared" si="30"/>
        <v>9455.75</v>
      </c>
      <c r="Y30">
        <f t="shared" si="31"/>
        <v>5984.65</v>
      </c>
      <c r="AA30">
        <v>42104813</v>
      </c>
      <c r="AB30">
        <f t="shared" si="32"/>
        <v>2553.06</v>
      </c>
      <c r="AC30">
        <f t="shared" si="33"/>
        <v>1140.21</v>
      </c>
      <c r="AD30">
        <f t="shared" si="34"/>
        <v>20.94</v>
      </c>
      <c r="AE30">
        <f t="shared" si="35"/>
        <v>9.0500000000000007</v>
      </c>
      <c r="AF30">
        <f t="shared" si="35"/>
        <v>1391.91</v>
      </c>
      <c r="AG30">
        <f t="shared" si="36"/>
        <v>0</v>
      </c>
      <c r="AH30">
        <f t="shared" si="37"/>
        <v>157.1</v>
      </c>
      <c r="AI30">
        <f t="shared" si="37"/>
        <v>0.67</v>
      </c>
      <c r="AJ30">
        <f t="shared" si="38"/>
        <v>0</v>
      </c>
      <c r="AK30">
        <v>2553.06</v>
      </c>
      <c r="AL30">
        <v>1140.21</v>
      </c>
      <c r="AM30">
        <v>20.94</v>
      </c>
      <c r="AN30">
        <v>9.0500000000000007</v>
      </c>
      <c r="AO30">
        <v>1391.91</v>
      </c>
      <c r="AP30">
        <v>0</v>
      </c>
      <c r="AQ30">
        <v>157.1</v>
      </c>
      <c r="AR30">
        <v>0.67</v>
      </c>
      <c r="AS30">
        <v>0</v>
      </c>
      <c r="AT30">
        <v>79</v>
      </c>
      <c r="AU30">
        <v>50</v>
      </c>
      <c r="AV30">
        <v>1</v>
      </c>
      <c r="AW30">
        <v>1</v>
      </c>
      <c r="AZ30">
        <v>1</v>
      </c>
      <c r="BA30">
        <v>29.06</v>
      </c>
      <c r="BB30">
        <v>12.93</v>
      </c>
      <c r="BC30">
        <v>6.39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34</v>
      </c>
      <c r="BM30">
        <v>61001</v>
      </c>
      <c r="BN30">
        <v>0</v>
      </c>
      <c r="BO30" t="s">
        <v>31</v>
      </c>
      <c r="BP30">
        <v>1</v>
      </c>
      <c r="BQ30">
        <v>6</v>
      </c>
      <c r="BR30">
        <v>0</v>
      </c>
      <c r="BS30">
        <v>29.06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79</v>
      </c>
      <c r="CA30">
        <v>50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9"/>
        <v>14113.65</v>
      </c>
      <c r="CQ30">
        <f t="shared" si="40"/>
        <v>7285.9418999999998</v>
      </c>
      <c r="CR30">
        <f t="shared" si="41"/>
        <v>270.75420000000003</v>
      </c>
      <c r="CS30">
        <f t="shared" si="42"/>
        <v>262.99299999999999</v>
      </c>
      <c r="CT30">
        <f t="shared" si="43"/>
        <v>40448.904600000002</v>
      </c>
      <c r="CU30">
        <f t="shared" si="44"/>
        <v>0</v>
      </c>
      <c r="CV30">
        <f t="shared" si="45"/>
        <v>157.1</v>
      </c>
      <c r="CW30">
        <f t="shared" si="46"/>
        <v>0.67</v>
      </c>
      <c r="CX30">
        <f t="shared" si="47"/>
        <v>0</v>
      </c>
      <c r="CY30">
        <f t="shared" si="48"/>
        <v>9455.7469999999994</v>
      </c>
      <c r="CZ30">
        <f t="shared" si="49"/>
        <v>5984.65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33</v>
      </c>
      <c r="DW30" t="s">
        <v>33</v>
      </c>
      <c r="DX30">
        <v>1</v>
      </c>
      <c r="EE30">
        <v>39490923</v>
      </c>
      <c r="EF30">
        <v>6</v>
      </c>
      <c r="EG30" t="s">
        <v>22</v>
      </c>
      <c r="EH30">
        <v>0</v>
      </c>
      <c r="EI30" t="s">
        <v>3</v>
      </c>
      <c r="EJ30">
        <v>1</v>
      </c>
      <c r="EK30">
        <v>61001</v>
      </c>
      <c r="EL30" t="s">
        <v>35</v>
      </c>
      <c r="EM30" t="s">
        <v>36</v>
      </c>
      <c r="EO30" t="s">
        <v>3</v>
      </c>
      <c r="EQ30">
        <v>0</v>
      </c>
      <c r="ER30">
        <v>2553.06</v>
      </c>
      <c r="ES30">
        <v>1140.21</v>
      </c>
      <c r="ET30">
        <v>20.94</v>
      </c>
      <c r="EU30">
        <v>9.0500000000000007</v>
      </c>
      <c r="EV30">
        <v>1391.91</v>
      </c>
      <c r="EW30">
        <v>157.1</v>
      </c>
      <c r="EX30">
        <v>0.67</v>
      </c>
      <c r="EY30">
        <v>0</v>
      </c>
      <c r="FQ30">
        <v>0</v>
      </c>
      <c r="FR30">
        <f t="shared" si="50"/>
        <v>0</v>
      </c>
      <c r="FS30">
        <v>0</v>
      </c>
      <c r="FX30">
        <v>79</v>
      </c>
      <c r="FY30">
        <v>50</v>
      </c>
      <c r="GA30" t="s">
        <v>3</v>
      </c>
      <c r="GD30">
        <v>1</v>
      </c>
      <c r="GF30">
        <v>-1562192844</v>
      </c>
      <c r="GG30">
        <v>2</v>
      </c>
      <c r="GH30">
        <v>1</v>
      </c>
      <c r="GI30">
        <v>2</v>
      </c>
      <c r="GJ30">
        <v>0</v>
      </c>
      <c r="GK30">
        <v>0</v>
      </c>
      <c r="GL30">
        <f t="shared" si="51"/>
        <v>0</v>
      </c>
      <c r="GM30">
        <f t="shared" si="52"/>
        <v>29554.05</v>
      </c>
      <c r="GN30">
        <f t="shared" si="53"/>
        <v>29554.05</v>
      </c>
      <c r="GO30">
        <f t="shared" si="54"/>
        <v>0</v>
      </c>
      <c r="GP30">
        <f t="shared" si="55"/>
        <v>0</v>
      </c>
      <c r="GR30">
        <v>0</v>
      </c>
      <c r="GS30">
        <v>3</v>
      </c>
      <c r="GT30">
        <v>0</v>
      </c>
      <c r="GU30" t="s">
        <v>3</v>
      </c>
      <c r="GV30">
        <f t="shared" si="56"/>
        <v>0</v>
      </c>
      <c r="GW30">
        <v>1</v>
      </c>
      <c r="GX30">
        <f t="shared" si="57"/>
        <v>0</v>
      </c>
      <c r="HA30">
        <v>0</v>
      </c>
      <c r="HB30">
        <v>0</v>
      </c>
      <c r="HC30">
        <f t="shared" si="58"/>
        <v>0</v>
      </c>
      <c r="IK30">
        <v>0</v>
      </c>
    </row>
    <row r="31" spans="1:245" x14ac:dyDescent="0.2">
      <c r="A31">
        <v>18</v>
      </c>
      <c r="B31">
        <v>1</v>
      </c>
      <c r="C31">
        <v>8</v>
      </c>
      <c r="E31" t="s">
        <v>37</v>
      </c>
      <c r="F31" t="s">
        <v>26</v>
      </c>
      <c r="G31" t="s">
        <v>27</v>
      </c>
      <c r="H31" t="s">
        <v>28</v>
      </c>
      <c r="I31">
        <f>I30*J31</f>
        <v>0.99372000000000005</v>
      </c>
      <c r="J31">
        <v>3.3800000000000003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42104813</v>
      </c>
      <c r="AB31">
        <f t="shared" si="32"/>
        <v>0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5"/>
        <v>0</v>
      </c>
      <c r="AG31">
        <f t="shared" si="36"/>
        <v>0</v>
      </c>
      <c r="AH31">
        <f t="shared" si="37"/>
        <v>0</v>
      </c>
      <c r="AI31">
        <f t="shared" si="37"/>
        <v>0</v>
      </c>
      <c r="AJ31">
        <f t="shared" si="38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79</v>
      </c>
      <c r="AU31">
        <v>50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29</v>
      </c>
      <c r="BM31">
        <v>61001</v>
      </c>
      <c r="BN31">
        <v>0</v>
      </c>
      <c r="BO31" t="s">
        <v>3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79</v>
      </c>
      <c r="CA31">
        <v>50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9"/>
        <v>0</v>
      </c>
      <c r="CQ31">
        <f t="shared" si="40"/>
        <v>0</v>
      </c>
      <c r="CR31">
        <f t="shared" si="41"/>
        <v>0</v>
      </c>
      <c r="CS31">
        <f t="shared" si="42"/>
        <v>0</v>
      </c>
      <c r="CT31">
        <f t="shared" si="43"/>
        <v>0</v>
      </c>
      <c r="CU31">
        <f t="shared" si="44"/>
        <v>0</v>
      </c>
      <c r="CV31">
        <f t="shared" si="45"/>
        <v>0</v>
      </c>
      <c r="CW31">
        <f t="shared" si="46"/>
        <v>0</v>
      </c>
      <c r="CX31">
        <f t="shared" si="47"/>
        <v>0</v>
      </c>
      <c r="CY31">
        <f t="shared" si="48"/>
        <v>0</v>
      </c>
      <c r="CZ31">
        <f t="shared" si="49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28</v>
      </c>
      <c r="DW31" t="s">
        <v>28</v>
      </c>
      <c r="DX31">
        <v>1000</v>
      </c>
      <c r="EE31">
        <v>39490923</v>
      </c>
      <c r="EF31">
        <v>6</v>
      </c>
      <c r="EG31" t="s">
        <v>22</v>
      </c>
      <c r="EH31">
        <v>0</v>
      </c>
      <c r="EI31" t="s">
        <v>3</v>
      </c>
      <c r="EJ31">
        <v>1</v>
      </c>
      <c r="EK31">
        <v>61001</v>
      </c>
      <c r="EL31" t="s">
        <v>35</v>
      </c>
      <c r="EM31" t="s">
        <v>36</v>
      </c>
      <c r="EO31" t="s">
        <v>3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50"/>
        <v>0</v>
      </c>
      <c r="FS31">
        <v>0</v>
      </c>
      <c r="FX31">
        <v>79</v>
      </c>
      <c r="FY31">
        <v>50</v>
      </c>
      <c r="GA31" t="s">
        <v>3</v>
      </c>
      <c r="GD31">
        <v>1</v>
      </c>
      <c r="GF31">
        <v>1876412176</v>
      </c>
      <c r="GG31">
        <v>2</v>
      </c>
      <c r="GH31">
        <v>1</v>
      </c>
      <c r="GI31">
        <v>-2</v>
      </c>
      <c r="GJ31">
        <v>0</v>
      </c>
      <c r="GK31">
        <v>0</v>
      </c>
      <c r="GL31">
        <f t="shared" si="51"/>
        <v>0</v>
      </c>
      <c r="GM31">
        <f t="shared" si="52"/>
        <v>0</v>
      </c>
      <c r="GN31">
        <f t="shared" si="53"/>
        <v>0</v>
      </c>
      <c r="GO31">
        <f t="shared" si="54"/>
        <v>0</v>
      </c>
      <c r="GP31">
        <f t="shared" si="55"/>
        <v>0</v>
      </c>
      <c r="GR31">
        <v>0</v>
      </c>
      <c r="GS31">
        <v>3</v>
      </c>
      <c r="GT31">
        <v>0</v>
      </c>
      <c r="GU31" t="s">
        <v>3</v>
      </c>
      <c r="GV31">
        <f t="shared" si="56"/>
        <v>0</v>
      </c>
      <c r="GW31">
        <v>1</v>
      </c>
      <c r="GX31">
        <f t="shared" si="57"/>
        <v>0</v>
      </c>
      <c r="HA31">
        <v>0</v>
      </c>
      <c r="HB31">
        <v>0</v>
      </c>
      <c r="HC31">
        <f t="shared" si="58"/>
        <v>0</v>
      </c>
      <c r="IK31">
        <v>0</v>
      </c>
    </row>
    <row r="32" spans="1:245" x14ac:dyDescent="0.2">
      <c r="A32">
        <v>17</v>
      </c>
      <c r="B32">
        <v>1</v>
      </c>
      <c r="C32">
        <f>ROW(SmtRes!A15)</f>
        <v>15</v>
      </c>
      <c r="D32">
        <f>ROW(EtalonRes!A15)</f>
        <v>15</v>
      </c>
      <c r="E32" t="s">
        <v>38</v>
      </c>
      <c r="F32" t="s">
        <v>39</v>
      </c>
      <c r="G32" t="s">
        <v>40</v>
      </c>
      <c r="H32" t="s">
        <v>41</v>
      </c>
      <c r="I32">
        <v>0</v>
      </c>
      <c r="J32">
        <v>0</v>
      </c>
      <c r="O32">
        <f t="shared" si="21"/>
        <v>0</v>
      </c>
      <c r="P32">
        <f t="shared" si="22"/>
        <v>0</v>
      </c>
      <c r="Q32">
        <f t="shared" si="23"/>
        <v>0</v>
      </c>
      <c r="R32">
        <f t="shared" si="24"/>
        <v>0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</v>
      </c>
      <c r="W32">
        <f t="shared" si="29"/>
        <v>0</v>
      </c>
      <c r="X32">
        <f t="shared" si="30"/>
        <v>0</v>
      </c>
      <c r="Y32">
        <f t="shared" si="31"/>
        <v>0</v>
      </c>
      <c r="AA32">
        <v>42104813</v>
      </c>
      <c r="AB32">
        <f t="shared" si="32"/>
        <v>867.07</v>
      </c>
      <c r="AC32">
        <f t="shared" si="33"/>
        <v>114.54</v>
      </c>
      <c r="AD32">
        <f t="shared" si="34"/>
        <v>32.24</v>
      </c>
      <c r="AE32">
        <f t="shared" si="35"/>
        <v>20.69</v>
      </c>
      <c r="AF32">
        <f t="shared" si="35"/>
        <v>720.29</v>
      </c>
      <c r="AG32">
        <f t="shared" si="36"/>
        <v>0</v>
      </c>
      <c r="AH32">
        <f t="shared" si="37"/>
        <v>73.8</v>
      </c>
      <c r="AI32">
        <f t="shared" si="37"/>
        <v>1.9</v>
      </c>
      <c r="AJ32">
        <f t="shared" si="38"/>
        <v>0</v>
      </c>
      <c r="AK32">
        <v>867.07</v>
      </c>
      <c r="AL32">
        <v>114.54</v>
      </c>
      <c r="AM32">
        <v>32.24</v>
      </c>
      <c r="AN32">
        <v>20.69</v>
      </c>
      <c r="AO32">
        <v>720.29</v>
      </c>
      <c r="AP32">
        <v>0</v>
      </c>
      <c r="AQ32">
        <v>73.8</v>
      </c>
      <c r="AR32">
        <v>1.9</v>
      </c>
      <c r="AS32">
        <v>0</v>
      </c>
      <c r="AT32">
        <v>79</v>
      </c>
      <c r="AU32">
        <v>50</v>
      </c>
      <c r="AV32">
        <v>1</v>
      </c>
      <c r="AW32">
        <v>1</v>
      </c>
      <c r="AZ32">
        <v>1</v>
      </c>
      <c r="BA32">
        <v>29.06</v>
      </c>
      <c r="BB32">
        <v>19.829999999999998</v>
      </c>
      <c r="BC32">
        <v>7.59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42</v>
      </c>
      <c r="BM32">
        <v>61001</v>
      </c>
      <c r="BN32">
        <v>0</v>
      </c>
      <c r="BO32" t="s">
        <v>39</v>
      </c>
      <c r="BP32">
        <v>1</v>
      </c>
      <c r="BQ32">
        <v>6</v>
      </c>
      <c r="BR32">
        <v>0</v>
      </c>
      <c r="BS32">
        <v>29.06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79</v>
      </c>
      <c r="CA32">
        <v>50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9"/>
        <v>0</v>
      </c>
      <c r="CQ32">
        <f t="shared" si="40"/>
        <v>869.35860000000002</v>
      </c>
      <c r="CR32">
        <f t="shared" si="41"/>
        <v>639.31920000000002</v>
      </c>
      <c r="CS32">
        <f t="shared" si="42"/>
        <v>601.25139999999999</v>
      </c>
      <c r="CT32">
        <f t="shared" si="43"/>
        <v>20931.627399999998</v>
      </c>
      <c r="CU32">
        <f t="shared" si="44"/>
        <v>0</v>
      </c>
      <c r="CV32">
        <f t="shared" si="45"/>
        <v>73.8</v>
      </c>
      <c r="CW32">
        <f t="shared" si="46"/>
        <v>1.9</v>
      </c>
      <c r="CX32">
        <f t="shared" si="47"/>
        <v>0</v>
      </c>
      <c r="CY32">
        <f t="shared" si="48"/>
        <v>0</v>
      </c>
      <c r="CZ32">
        <f t="shared" si="49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41</v>
      </c>
      <c r="DW32" t="s">
        <v>41</v>
      </c>
      <c r="DX32">
        <v>1</v>
      </c>
      <c r="EE32">
        <v>39490923</v>
      </c>
      <c r="EF32">
        <v>6</v>
      </c>
      <c r="EG32" t="s">
        <v>22</v>
      </c>
      <c r="EH32">
        <v>0</v>
      </c>
      <c r="EI32" t="s">
        <v>3</v>
      </c>
      <c r="EJ32">
        <v>1</v>
      </c>
      <c r="EK32">
        <v>61001</v>
      </c>
      <c r="EL32" t="s">
        <v>35</v>
      </c>
      <c r="EM32" t="s">
        <v>36</v>
      </c>
      <c r="EO32" t="s">
        <v>3</v>
      </c>
      <c r="EQ32">
        <v>0</v>
      </c>
      <c r="ER32">
        <v>867.07</v>
      </c>
      <c r="ES32">
        <v>114.54</v>
      </c>
      <c r="ET32">
        <v>32.24</v>
      </c>
      <c r="EU32">
        <v>20.69</v>
      </c>
      <c r="EV32">
        <v>720.29</v>
      </c>
      <c r="EW32">
        <v>73.8</v>
      </c>
      <c r="EX32">
        <v>1.9</v>
      </c>
      <c r="EY32">
        <v>0</v>
      </c>
      <c r="FQ32">
        <v>0</v>
      </c>
      <c r="FR32">
        <f t="shared" si="50"/>
        <v>0</v>
      </c>
      <c r="FS32">
        <v>0</v>
      </c>
      <c r="FX32">
        <v>79</v>
      </c>
      <c r="FY32">
        <v>50</v>
      </c>
      <c r="GA32" t="s">
        <v>3</v>
      </c>
      <c r="GD32">
        <v>1</v>
      </c>
      <c r="GF32">
        <v>-1921171379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si="51"/>
        <v>0</v>
      </c>
      <c r="GM32">
        <f t="shared" si="52"/>
        <v>0</v>
      </c>
      <c r="GN32">
        <f t="shared" si="53"/>
        <v>0</v>
      </c>
      <c r="GO32">
        <f t="shared" si="54"/>
        <v>0</v>
      </c>
      <c r="GP32">
        <f t="shared" si="55"/>
        <v>0</v>
      </c>
      <c r="GR32">
        <v>0</v>
      </c>
      <c r="GS32">
        <v>3</v>
      </c>
      <c r="GT32">
        <v>0</v>
      </c>
      <c r="GU32" t="s">
        <v>3</v>
      </c>
      <c r="GV32">
        <f t="shared" si="56"/>
        <v>0</v>
      </c>
      <c r="GW32">
        <v>1</v>
      </c>
      <c r="GX32">
        <f t="shared" si="57"/>
        <v>0</v>
      </c>
      <c r="HA32">
        <v>0</v>
      </c>
      <c r="HB32">
        <v>0</v>
      </c>
      <c r="HC32">
        <f t="shared" si="58"/>
        <v>0</v>
      </c>
      <c r="IK32">
        <v>0</v>
      </c>
    </row>
    <row r="33" spans="1:245" x14ac:dyDescent="0.2">
      <c r="A33">
        <v>18</v>
      </c>
      <c r="B33">
        <v>1</v>
      </c>
      <c r="C33">
        <v>14</v>
      </c>
      <c r="E33" t="s">
        <v>43</v>
      </c>
      <c r="F33" t="s">
        <v>44</v>
      </c>
      <c r="G33" t="s">
        <v>45</v>
      </c>
      <c r="H33" t="s">
        <v>28</v>
      </c>
      <c r="I33">
        <f>I32*J33</f>
        <v>0</v>
      </c>
      <c r="J33">
        <v>0.96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42104813</v>
      </c>
      <c r="AB33">
        <f t="shared" si="32"/>
        <v>11280.64</v>
      </c>
      <c r="AC33">
        <f t="shared" si="33"/>
        <v>11280.64</v>
      </c>
      <c r="AD33">
        <f t="shared" si="34"/>
        <v>0</v>
      </c>
      <c r="AE33">
        <f t="shared" si="35"/>
        <v>0</v>
      </c>
      <c r="AF33">
        <f t="shared" si="35"/>
        <v>0</v>
      </c>
      <c r="AG33">
        <f t="shared" si="36"/>
        <v>0</v>
      </c>
      <c r="AH33">
        <f t="shared" si="37"/>
        <v>0</v>
      </c>
      <c r="AI33">
        <f t="shared" si="37"/>
        <v>0</v>
      </c>
      <c r="AJ33">
        <f t="shared" si="38"/>
        <v>34.51</v>
      </c>
      <c r="AK33">
        <v>11280.64</v>
      </c>
      <c r="AL33">
        <v>11280.64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34.51</v>
      </c>
      <c r="AT33">
        <v>79</v>
      </c>
      <c r="AU33">
        <v>50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2.1800000000000002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46</v>
      </c>
      <c r="BM33">
        <v>61001</v>
      </c>
      <c r="BN33">
        <v>0</v>
      </c>
      <c r="BO33" t="s">
        <v>44</v>
      </c>
      <c r="BP33">
        <v>1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79</v>
      </c>
      <c r="CA33">
        <v>50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9"/>
        <v>0</v>
      </c>
      <c r="CQ33">
        <f t="shared" si="40"/>
        <v>24591.7952</v>
      </c>
      <c r="CR33">
        <f t="shared" si="41"/>
        <v>0</v>
      </c>
      <c r="CS33">
        <f t="shared" si="42"/>
        <v>0</v>
      </c>
      <c r="CT33">
        <f t="shared" si="43"/>
        <v>0</v>
      </c>
      <c r="CU33">
        <f t="shared" si="44"/>
        <v>0</v>
      </c>
      <c r="CV33">
        <f t="shared" si="45"/>
        <v>0</v>
      </c>
      <c r="CW33">
        <f t="shared" si="46"/>
        <v>0</v>
      </c>
      <c r="CX33">
        <f t="shared" si="47"/>
        <v>34.51</v>
      </c>
      <c r="CY33">
        <f t="shared" si="48"/>
        <v>0</v>
      </c>
      <c r="CZ33">
        <f t="shared" si="49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28</v>
      </c>
      <c r="DW33" t="s">
        <v>28</v>
      </c>
      <c r="DX33">
        <v>1000</v>
      </c>
      <c r="EE33">
        <v>39490923</v>
      </c>
      <c r="EF33">
        <v>6</v>
      </c>
      <c r="EG33" t="s">
        <v>22</v>
      </c>
      <c r="EH33">
        <v>0</v>
      </c>
      <c r="EI33" t="s">
        <v>3</v>
      </c>
      <c r="EJ33">
        <v>1</v>
      </c>
      <c r="EK33">
        <v>61001</v>
      </c>
      <c r="EL33" t="s">
        <v>35</v>
      </c>
      <c r="EM33" t="s">
        <v>36</v>
      </c>
      <c r="EO33" t="s">
        <v>3</v>
      </c>
      <c r="EQ33">
        <v>0</v>
      </c>
      <c r="ER33">
        <v>11280.64</v>
      </c>
      <c r="ES33">
        <v>11280.64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0"/>
        <v>0</v>
      </c>
      <c r="FS33">
        <v>0</v>
      </c>
      <c r="FX33">
        <v>79</v>
      </c>
      <c r="FY33">
        <v>50</v>
      </c>
      <c r="GA33" t="s">
        <v>3</v>
      </c>
      <c r="GD33">
        <v>1</v>
      </c>
      <c r="GF33">
        <v>-1237271530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51"/>
        <v>0</v>
      </c>
      <c r="GM33">
        <f t="shared" si="52"/>
        <v>0</v>
      </c>
      <c r="GN33">
        <f t="shared" si="53"/>
        <v>0</v>
      </c>
      <c r="GO33">
        <f t="shared" si="54"/>
        <v>0</v>
      </c>
      <c r="GP33">
        <f t="shared" si="55"/>
        <v>0</v>
      </c>
      <c r="GR33">
        <v>0</v>
      </c>
      <c r="GS33">
        <v>3</v>
      </c>
      <c r="GT33">
        <v>0</v>
      </c>
      <c r="GU33" t="s">
        <v>3</v>
      </c>
      <c r="GV33">
        <f t="shared" si="56"/>
        <v>0</v>
      </c>
      <c r="GW33">
        <v>1</v>
      </c>
      <c r="GX33">
        <f t="shared" si="57"/>
        <v>0</v>
      </c>
      <c r="HA33">
        <v>0</v>
      </c>
      <c r="HB33">
        <v>0</v>
      </c>
      <c r="HC33">
        <f t="shared" si="58"/>
        <v>0</v>
      </c>
      <c r="IK33">
        <v>0</v>
      </c>
    </row>
    <row r="34" spans="1:245" x14ac:dyDescent="0.2">
      <c r="A34">
        <v>17</v>
      </c>
      <c r="B34">
        <v>1</v>
      </c>
      <c r="C34">
        <f>ROW(SmtRes!A25)</f>
        <v>25</v>
      </c>
      <c r="D34">
        <f>ROW(EtalonRes!A24)</f>
        <v>24</v>
      </c>
      <c r="E34" t="s">
        <v>47</v>
      </c>
      <c r="F34" t="s">
        <v>48</v>
      </c>
      <c r="G34" t="s">
        <v>49</v>
      </c>
      <c r="H34" t="s">
        <v>50</v>
      </c>
      <c r="I34">
        <f>ROUND(147.2/100,9)</f>
        <v>1.472</v>
      </c>
      <c r="J34">
        <v>0</v>
      </c>
      <c r="O34">
        <f t="shared" si="21"/>
        <v>27680.97</v>
      </c>
      <c r="P34">
        <f t="shared" si="22"/>
        <v>8701.75</v>
      </c>
      <c r="Q34">
        <f t="shared" si="23"/>
        <v>251.04</v>
      </c>
      <c r="R34">
        <f t="shared" si="24"/>
        <v>12.3</v>
      </c>
      <c r="S34">
        <f t="shared" si="25"/>
        <v>18728.18</v>
      </c>
      <c r="T34">
        <f t="shared" si="26"/>
        <v>0</v>
      </c>
      <c r="U34">
        <f t="shared" si="27"/>
        <v>73.738367999999994</v>
      </c>
      <c r="V34">
        <f t="shared" si="28"/>
        <v>3.6799999999999999E-2</v>
      </c>
      <c r="W34">
        <f t="shared" si="29"/>
        <v>0</v>
      </c>
      <c r="X34">
        <f t="shared" si="30"/>
        <v>17803.46</v>
      </c>
      <c r="Y34">
        <f t="shared" si="31"/>
        <v>8808.0300000000007</v>
      </c>
      <c r="AA34">
        <v>42104813</v>
      </c>
      <c r="AB34">
        <f t="shared" si="32"/>
        <v>1568.134</v>
      </c>
      <c r="AC34">
        <f t="shared" si="33"/>
        <v>1113.28</v>
      </c>
      <c r="AD34">
        <f>ROUND(((((ET34*1.25))-((EU34*1.25)))+AE34),6)</f>
        <v>17.037500000000001</v>
      </c>
      <c r="AE34">
        <f>ROUND(((EU34*1.25)),6)</f>
        <v>0.28749999999999998</v>
      </c>
      <c r="AF34">
        <f>ROUND(((EV34*1.15)),6)</f>
        <v>437.81650000000002</v>
      </c>
      <c r="AG34">
        <f t="shared" si="36"/>
        <v>0</v>
      </c>
      <c r="AH34">
        <f>((EW34*1.15))</f>
        <v>50.094000000000001</v>
      </c>
      <c r="AI34">
        <f>((EX34*1.25))</f>
        <v>2.5000000000000001E-2</v>
      </c>
      <c r="AJ34">
        <f t="shared" si="38"/>
        <v>0</v>
      </c>
      <c r="AK34">
        <v>1507.62</v>
      </c>
      <c r="AL34">
        <v>1113.28</v>
      </c>
      <c r="AM34">
        <v>13.63</v>
      </c>
      <c r="AN34">
        <v>0.23</v>
      </c>
      <c r="AO34">
        <v>380.71</v>
      </c>
      <c r="AP34">
        <v>0</v>
      </c>
      <c r="AQ34">
        <v>43.56</v>
      </c>
      <c r="AR34">
        <v>0.02</v>
      </c>
      <c r="AS34">
        <v>0</v>
      </c>
      <c r="AT34">
        <v>95</v>
      </c>
      <c r="AU34">
        <v>47</v>
      </c>
      <c r="AV34">
        <v>1</v>
      </c>
      <c r="AW34">
        <v>1</v>
      </c>
      <c r="AZ34">
        <v>1</v>
      </c>
      <c r="BA34">
        <v>29.06</v>
      </c>
      <c r="BB34">
        <v>10.01</v>
      </c>
      <c r="BC34">
        <v>5.31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51</v>
      </c>
      <c r="BM34">
        <v>15001</v>
      </c>
      <c r="BN34">
        <v>0</v>
      </c>
      <c r="BO34" t="s">
        <v>48</v>
      </c>
      <c r="BP34">
        <v>1</v>
      </c>
      <c r="BQ34">
        <v>2</v>
      </c>
      <c r="BR34">
        <v>0</v>
      </c>
      <c r="BS34">
        <v>29.06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105</v>
      </c>
      <c r="CA34">
        <v>55</v>
      </c>
      <c r="CE34">
        <v>0</v>
      </c>
      <c r="CF34">
        <v>0</v>
      </c>
      <c r="CG34">
        <v>0</v>
      </c>
      <c r="CM34">
        <v>0</v>
      </c>
      <c r="CN34" t="s">
        <v>761</v>
      </c>
      <c r="CO34">
        <v>0</v>
      </c>
      <c r="CP34">
        <f t="shared" si="39"/>
        <v>27680.97</v>
      </c>
      <c r="CQ34">
        <f t="shared" si="40"/>
        <v>5911.5167999999994</v>
      </c>
      <c r="CR34">
        <f t="shared" si="41"/>
        <v>170.54537500000001</v>
      </c>
      <c r="CS34">
        <f t="shared" si="42"/>
        <v>8.3547499999999992</v>
      </c>
      <c r="CT34">
        <f t="shared" si="43"/>
        <v>12722.94749</v>
      </c>
      <c r="CU34">
        <f t="shared" si="44"/>
        <v>0</v>
      </c>
      <c r="CV34">
        <f t="shared" si="45"/>
        <v>50.094000000000001</v>
      </c>
      <c r="CW34">
        <f t="shared" si="46"/>
        <v>2.5000000000000001E-2</v>
      </c>
      <c r="CX34">
        <f t="shared" si="47"/>
        <v>0</v>
      </c>
      <c r="CY34">
        <f t="shared" si="48"/>
        <v>17803.455999999998</v>
      </c>
      <c r="CZ34">
        <f t="shared" si="49"/>
        <v>8808.025599999999</v>
      </c>
      <c r="DC34" t="s">
        <v>3</v>
      </c>
      <c r="DD34" t="s">
        <v>3</v>
      </c>
      <c r="DE34" t="s">
        <v>52</v>
      </c>
      <c r="DF34" t="s">
        <v>52</v>
      </c>
      <c r="DG34" t="s">
        <v>53</v>
      </c>
      <c r="DH34" t="s">
        <v>3</v>
      </c>
      <c r="DI34" t="s">
        <v>53</v>
      </c>
      <c r="DJ34" t="s">
        <v>52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1005</v>
      </c>
      <c r="DV34" t="s">
        <v>50</v>
      </c>
      <c r="DW34" t="s">
        <v>50</v>
      </c>
      <c r="DX34">
        <v>100</v>
      </c>
      <c r="EE34">
        <v>39490866</v>
      </c>
      <c r="EF34">
        <v>2</v>
      </c>
      <c r="EG34" t="s">
        <v>54</v>
      </c>
      <c r="EH34">
        <v>0</v>
      </c>
      <c r="EI34" t="s">
        <v>3</v>
      </c>
      <c r="EJ34">
        <v>1</v>
      </c>
      <c r="EK34">
        <v>15001</v>
      </c>
      <c r="EL34" t="s">
        <v>55</v>
      </c>
      <c r="EM34" t="s">
        <v>56</v>
      </c>
      <c r="EO34" t="s">
        <v>57</v>
      </c>
      <c r="EQ34">
        <v>0</v>
      </c>
      <c r="ER34">
        <v>1507.62</v>
      </c>
      <c r="ES34">
        <v>1113.28</v>
      </c>
      <c r="ET34">
        <v>13.63</v>
      </c>
      <c r="EU34">
        <v>0.23</v>
      </c>
      <c r="EV34">
        <v>380.71</v>
      </c>
      <c r="EW34">
        <v>43.56</v>
      </c>
      <c r="EX34">
        <v>0.02</v>
      </c>
      <c r="EY34">
        <v>0</v>
      </c>
      <c r="FQ34">
        <v>0</v>
      </c>
      <c r="FR34">
        <f t="shared" si="50"/>
        <v>0</v>
      </c>
      <c r="FS34">
        <v>0</v>
      </c>
      <c r="FT34" t="s">
        <v>58</v>
      </c>
      <c r="FU34" t="s">
        <v>59</v>
      </c>
      <c r="FX34">
        <v>94.5</v>
      </c>
      <c r="FY34">
        <v>46.75</v>
      </c>
      <c r="GA34" t="s">
        <v>3</v>
      </c>
      <c r="GD34">
        <v>1</v>
      </c>
      <c r="GF34">
        <v>15560667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51"/>
        <v>0</v>
      </c>
      <c r="GM34">
        <f t="shared" si="52"/>
        <v>54292.46</v>
      </c>
      <c r="GN34">
        <f t="shared" si="53"/>
        <v>54292.46</v>
      </c>
      <c r="GO34">
        <f t="shared" si="54"/>
        <v>0</v>
      </c>
      <c r="GP34">
        <f t="shared" si="55"/>
        <v>0</v>
      </c>
      <c r="GR34">
        <v>0</v>
      </c>
      <c r="GS34">
        <v>3</v>
      </c>
      <c r="GT34">
        <v>0</v>
      </c>
      <c r="GU34" t="s">
        <v>3</v>
      </c>
      <c r="GV34">
        <f t="shared" si="56"/>
        <v>0</v>
      </c>
      <c r="GW34">
        <v>1</v>
      </c>
      <c r="GX34">
        <f t="shared" si="57"/>
        <v>0</v>
      </c>
      <c r="HA34">
        <v>0</v>
      </c>
      <c r="HB34">
        <v>0</v>
      </c>
      <c r="HC34">
        <f t="shared" si="58"/>
        <v>0</v>
      </c>
      <c r="IK34">
        <v>0</v>
      </c>
    </row>
    <row r="35" spans="1:245" x14ac:dyDescent="0.2">
      <c r="A35">
        <v>18</v>
      </c>
      <c r="B35">
        <v>1</v>
      </c>
      <c r="C35">
        <v>22</v>
      </c>
      <c r="E35" t="s">
        <v>60</v>
      </c>
      <c r="F35" t="s">
        <v>61</v>
      </c>
      <c r="G35" t="s">
        <v>62</v>
      </c>
      <c r="H35" t="s">
        <v>28</v>
      </c>
      <c r="I35">
        <f>I34*J35</f>
        <v>-4.4159999999999998E-2</v>
      </c>
      <c r="J35">
        <v>-0.03</v>
      </c>
      <c r="O35">
        <f t="shared" si="21"/>
        <v>-2026.17</v>
      </c>
      <c r="P35">
        <f t="shared" si="22"/>
        <v>-2026.17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42104813</v>
      </c>
      <c r="AB35">
        <f t="shared" si="32"/>
        <v>4615.9399999999996</v>
      </c>
      <c r="AC35">
        <f t="shared" si="33"/>
        <v>4615.9399999999996</v>
      </c>
      <c r="AD35">
        <f t="shared" ref="AD35:AD43" si="59">ROUND((((ET35)-(EU35))+AE35),6)</f>
        <v>0</v>
      </c>
      <c r="AE35">
        <f t="shared" ref="AE35:AE43" si="60">ROUND((EU35),6)</f>
        <v>0</v>
      </c>
      <c r="AF35">
        <f t="shared" ref="AF35:AF43" si="61">ROUND((EV35),6)</f>
        <v>0</v>
      </c>
      <c r="AG35">
        <f t="shared" si="36"/>
        <v>0</v>
      </c>
      <c r="AH35">
        <f t="shared" ref="AH35:AH43" si="62">(EW35)</f>
        <v>0</v>
      </c>
      <c r="AI35">
        <f t="shared" ref="AI35:AI43" si="63">(EX35)</f>
        <v>0</v>
      </c>
      <c r="AJ35">
        <f t="shared" si="38"/>
        <v>0</v>
      </c>
      <c r="AK35">
        <v>4615.9399999999996</v>
      </c>
      <c r="AL35">
        <v>4615.9399999999996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95</v>
      </c>
      <c r="AU35">
        <v>47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9.94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63</v>
      </c>
      <c r="BM35">
        <v>15001</v>
      </c>
      <c r="BN35">
        <v>0</v>
      </c>
      <c r="BO35" t="s">
        <v>61</v>
      </c>
      <c r="BP35">
        <v>1</v>
      </c>
      <c r="BQ35">
        <v>2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105</v>
      </c>
      <c r="CA35">
        <v>55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9"/>
        <v>-2026.17</v>
      </c>
      <c r="CQ35">
        <f t="shared" si="40"/>
        <v>45882.443599999991</v>
      </c>
      <c r="CR35">
        <f t="shared" si="41"/>
        <v>0</v>
      </c>
      <c r="CS35">
        <f t="shared" si="42"/>
        <v>0</v>
      </c>
      <c r="CT35">
        <f t="shared" si="43"/>
        <v>0</v>
      </c>
      <c r="CU35">
        <f t="shared" si="44"/>
        <v>0</v>
      </c>
      <c r="CV35">
        <f t="shared" si="45"/>
        <v>0</v>
      </c>
      <c r="CW35">
        <f t="shared" si="46"/>
        <v>0</v>
      </c>
      <c r="CX35">
        <f t="shared" si="47"/>
        <v>0</v>
      </c>
      <c r="CY35">
        <f t="shared" si="48"/>
        <v>0</v>
      </c>
      <c r="CZ35">
        <f t="shared" si="49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28</v>
      </c>
      <c r="DW35" t="s">
        <v>28</v>
      </c>
      <c r="DX35">
        <v>1000</v>
      </c>
      <c r="EE35">
        <v>39490866</v>
      </c>
      <c r="EF35">
        <v>2</v>
      </c>
      <c r="EG35" t="s">
        <v>54</v>
      </c>
      <c r="EH35">
        <v>0</v>
      </c>
      <c r="EI35" t="s">
        <v>3</v>
      </c>
      <c r="EJ35">
        <v>1</v>
      </c>
      <c r="EK35">
        <v>15001</v>
      </c>
      <c r="EL35" t="s">
        <v>55</v>
      </c>
      <c r="EM35" t="s">
        <v>56</v>
      </c>
      <c r="EO35" t="s">
        <v>3</v>
      </c>
      <c r="EQ35">
        <v>0</v>
      </c>
      <c r="ER35">
        <v>4615.9399999999996</v>
      </c>
      <c r="ES35">
        <v>4615.9399999999996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0"/>
        <v>0</v>
      </c>
      <c r="FS35">
        <v>0</v>
      </c>
      <c r="FT35" t="s">
        <v>58</v>
      </c>
      <c r="FU35" t="s">
        <v>59</v>
      </c>
      <c r="FX35">
        <v>94.5</v>
      </c>
      <c r="FY35">
        <v>46.75</v>
      </c>
      <c r="GA35" t="s">
        <v>3</v>
      </c>
      <c r="GD35">
        <v>1</v>
      </c>
      <c r="GF35">
        <v>2076838230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51"/>
        <v>0</v>
      </c>
      <c r="GM35">
        <f t="shared" si="52"/>
        <v>-2026.17</v>
      </c>
      <c r="GN35">
        <f t="shared" si="53"/>
        <v>-2026.17</v>
      </c>
      <c r="GO35">
        <f t="shared" si="54"/>
        <v>0</v>
      </c>
      <c r="GP35">
        <f t="shared" si="55"/>
        <v>0</v>
      </c>
      <c r="GR35">
        <v>0</v>
      </c>
      <c r="GS35">
        <v>3</v>
      </c>
      <c r="GT35">
        <v>0</v>
      </c>
      <c r="GU35" t="s">
        <v>3</v>
      </c>
      <c r="GV35">
        <f t="shared" si="56"/>
        <v>0</v>
      </c>
      <c r="GW35">
        <v>1</v>
      </c>
      <c r="GX35">
        <f t="shared" si="57"/>
        <v>0</v>
      </c>
      <c r="HA35">
        <v>0</v>
      </c>
      <c r="HB35">
        <v>0</v>
      </c>
      <c r="HC35">
        <f t="shared" si="58"/>
        <v>0</v>
      </c>
      <c r="IK35">
        <v>0</v>
      </c>
    </row>
    <row r="36" spans="1:245" x14ac:dyDescent="0.2">
      <c r="A36">
        <v>18</v>
      </c>
      <c r="B36">
        <v>1</v>
      </c>
      <c r="C36">
        <v>25</v>
      </c>
      <c r="E36" t="s">
        <v>64</v>
      </c>
      <c r="F36" t="s">
        <v>65</v>
      </c>
      <c r="G36" t="s">
        <v>66</v>
      </c>
      <c r="H36" t="s">
        <v>67</v>
      </c>
      <c r="I36">
        <f>I34*J36</f>
        <v>49.066617999999991</v>
      </c>
      <c r="J36">
        <v>33.333300271739127</v>
      </c>
      <c r="O36">
        <f t="shared" si="21"/>
        <v>12839.26</v>
      </c>
      <c r="P36">
        <f t="shared" si="22"/>
        <v>12839.26</v>
      </c>
      <c r="Q36">
        <f t="shared" si="23"/>
        <v>0</v>
      </c>
      <c r="R36">
        <f t="shared" si="24"/>
        <v>0</v>
      </c>
      <c r="S36">
        <f t="shared" si="25"/>
        <v>0</v>
      </c>
      <c r="T36">
        <f t="shared" si="26"/>
        <v>0</v>
      </c>
      <c r="U36">
        <f t="shared" si="27"/>
        <v>0</v>
      </c>
      <c r="V36">
        <f t="shared" si="28"/>
        <v>0</v>
      </c>
      <c r="W36">
        <f t="shared" si="29"/>
        <v>0</v>
      </c>
      <c r="X36">
        <f t="shared" si="30"/>
        <v>0</v>
      </c>
      <c r="Y36">
        <f t="shared" si="31"/>
        <v>0</v>
      </c>
      <c r="AA36">
        <v>42104813</v>
      </c>
      <c r="AB36">
        <f t="shared" si="32"/>
        <v>261.67</v>
      </c>
      <c r="AC36">
        <f t="shared" si="33"/>
        <v>261.67</v>
      </c>
      <c r="AD36">
        <f t="shared" si="59"/>
        <v>0</v>
      </c>
      <c r="AE36">
        <f t="shared" si="60"/>
        <v>0</v>
      </c>
      <c r="AF36">
        <f t="shared" si="61"/>
        <v>0</v>
      </c>
      <c r="AG36">
        <f t="shared" si="36"/>
        <v>0</v>
      </c>
      <c r="AH36">
        <f t="shared" si="62"/>
        <v>0</v>
      </c>
      <c r="AI36">
        <f t="shared" si="63"/>
        <v>0</v>
      </c>
      <c r="AJ36">
        <f t="shared" si="38"/>
        <v>0</v>
      </c>
      <c r="AK36">
        <v>261.67</v>
      </c>
      <c r="AL36">
        <v>261.67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95</v>
      </c>
      <c r="AU36">
        <v>47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3</v>
      </c>
      <c r="BI36">
        <v>1</v>
      </c>
      <c r="BJ36" t="s">
        <v>68</v>
      </c>
      <c r="BM36">
        <v>15001</v>
      </c>
      <c r="BN36">
        <v>0</v>
      </c>
      <c r="BO36" t="s">
        <v>3</v>
      </c>
      <c r="BP36">
        <v>0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105</v>
      </c>
      <c r="CA36">
        <v>55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9"/>
        <v>12839.26</v>
      </c>
      <c r="CQ36">
        <f t="shared" si="40"/>
        <v>261.67</v>
      </c>
      <c r="CR36">
        <f t="shared" si="41"/>
        <v>0</v>
      </c>
      <c r="CS36">
        <f t="shared" si="42"/>
        <v>0</v>
      </c>
      <c r="CT36">
        <f t="shared" si="43"/>
        <v>0</v>
      </c>
      <c r="CU36">
        <f t="shared" si="44"/>
        <v>0</v>
      </c>
      <c r="CV36">
        <f t="shared" si="45"/>
        <v>0</v>
      </c>
      <c r="CW36">
        <f t="shared" si="46"/>
        <v>0</v>
      </c>
      <c r="CX36">
        <f t="shared" si="47"/>
        <v>0</v>
      </c>
      <c r="CY36">
        <f t="shared" si="48"/>
        <v>0</v>
      </c>
      <c r="CZ36">
        <f t="shared" si="49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1002</v>
      </c>
      <c r="DV36" t="s">
        <v>67</v>
      </c>
      <c r="DW36" t="s">
        <v>67</v>
      </c>
      <c r="DX36">
        <v>1</v>
      </c>
      <c r="EE36">
        <v>39490866</v>
      </c>
      <c r="EF36">
        <v>2</v>
      </c>
      <c r="EG36" t="s">
        <v>54</v>
      </c>
      <c r="EH36">
        <v>0</v>
      </c>
      <c r="EI36" t="s">
        <v>3</v>
      </c>
      <c r="EJ36">
        <v>1</v>
      </c>
      <c r="EK36">
        <v>15001</v>
      </c>
      <c r="EL36" t="s">
        <v>55</v>
      </c>
      <c r="EM36" t="s">
        <v>56</v>
      </c>
      <c r="EO36" t="s">
        <v>3</v>
      </c>
      <c r="EQ36">
        <v>0</v>
      </c>
      <c r="ER36">
        <v>261.67</v>
      </c>
      <c r="ES36">
        <v>261.67</v>
      </c>
      <c r="ET36">
        <v>0</v>
      </c>
      <c r="EU36">
        <v>0</v>
      </c>
      <c r="EV36">
        <v>0</v>
      </c>
      <c r="EW36">
        <v>0</v>
      </c>
      <c r="EX36">
        <v>0</v>
      </c>
      <c r="FQ36">
        <v>0</v>
      </c>
      <c r="FR36">
        <f t="shared" si="50"/>
        <v>0</v>
      </c>
      <c r="FS36">
        <v>0</v>
      </c>
      <c r="FT36" t="s">
        <v>58</v>
      </c>
      <c r="FU36" t="s">
        <v>59</v>
      </c>
      <c r="FX36">
        <v>94.5</v>
      </c>
      <c r="FY36">
        <v>46.75</v>
      </c>
      <c r="GA36" t="s">
        <v>69</v>
      </c>
      <c r="GD36">
        <v>1</v>
      </c>
      <c r="GE36">
        <v>261.67</v>
      </c>
      <c r="GF36">
        <v>-1399667287</v>
      </c>
      <c r="GG36">
        <v>2</v>
      </c>
      <c r="GH36">
        <v>1</v>
      </c>
      <c r="GI36">
        <v>-2</v>
      </c>
      <c r="GJ36">
        <v>0</v>
      </c>
      <c r="GK36">
        <v>0</v>
      </c>
      <c r="GL36">
        <f t="shared" si="51"/>
        <v>0</v>
      </c>
      <c r="GM36">
        <f t="shared" si="52"/>
        <v>12839.26</v>
      </c>
      <c r="GN36">
        <f t="shared" si="53"/>
        <v>12839.26</v>
      </c>
      <c r="GO36">
        <f t="shared" si="54"/>
        <v>0</v>
      </c>
      <c r="GP36">
        <f t="shared" si="55"/>
        <v>0</v>
      </c>
      <c r="GR36">
        <v>3</v>
      </c>
      <c r="GS36">
        <v>5</v>
      </c>
      <c r="GT36">
        <v>0</v>
      </c>
      <c r="GU36" t="s">
        <v>3</v>
      </c>
      <c r="GV36">
        <f t="shared" si="56"/>
        <v>0</v>
      </c>
      <c r="GW36">
        <v>1</v>
      </c>
      <c r="GX36">
        <f t="shared" si="57"/>
        <v>0</v>
      </c>
      <c r="HA36">
        <v>0</v>
      </c>
      <c r="HB36">
        <v>0</v>
      </c>
      <c r="HC36">
        <f t="shared" si="58"/>
        <v>0</v>
      </c>
      <c r="IK36">
        <v>0</v>
      </c>
    </row>
    <row r="37" spans="1:245" x14ac:dyDescent="0.2">
      <c r="A37">
        <v>17</v>
      </c>
      <c r="B37">
        <v>1</v>
      </c>
      <c r="C37">
        <f>ROW(SmtRes!A31)</f>
        <v>31</v>
      </c>
      <c r="D37">
        <f>ROW(EtalonRes!A30)</f>
        <v>30</v>
      </c>
      <c r="E37" t="s">
        <v>70</v>
      </c>
      <c r="F37" t="s">
        <v>71</v>
      </c>
      <c r="G37" t="s">
        <v>72</v>
      </c>
      <c r="H37" t="s">
        <v>33</v>
      </c>
      <c r="I37">
        <f>ROUND(3/100,9)</f>
        <v>0.03</v>
      </c>
      <c r="J37">
        <v>0</v>
      </c>
      <c r="O37">
        <f t="shared" si="21"/>
        <v>3445.93</v>
      </c>
      <c r="P37">
        <f t="shared" si="22"/>
        <v>436.31</v>
      </c>
      <c r="Q37">
        <f t="shared" si="23"/>
        <v>14.07</v>
      </c>
      <c r="R37">
        <f t="shared" si="24"/>
        <v>13.65</v>
      </c>
      <c r="S37">
        <f t="shared" si="25"/>
        <v>2995.55</v>
      </c>
      <c r="T37">
        <f t="shared" si="26"/>
        <v>0</v>
      </c>
      <c r="U37">
        <f t="shared" si="27"/>
        <v>11.4918</v>
      </c>
      <c r="V37">
        <f t="shared" si="28"/>
        <v>3.4799999999999998E-2</v>
      </c>
      <c r="W37">
        <f t="shared" si="29"/>
        <v>0</v>
      </c>
      <c r="X37">
        <f t="shared" si="30"/>
        <v>2377.27</v>
      </c>
      <c r="Y37">
        <f t="shared" si="31"/>
        <v>1504.6</v>
      </c>
      <c r="AA37">
        <v>42104813</v>
      </c>
      <c r="AB37">
        <f t="shared" si="32"/>
        <v>5751.88</v>
      </c>
      <c r="AC37">
        <f t="shared" si="33"/>
        <v>2279.5700000000002</v>
      </c>
      <c r="AD37">
        <f t="shared" si="59"/>
        <v>36.26</v>
      </c>
      <c r="AE37">
        <f t="shared" si="60"/>
        <v>15.66</v>
      </c>
      <c r="AF37">
        <f t="shared" si="61"/>
        <v>3436.05</v>
      </c>
      <c r="AG37">
        <f t="shared" si="36"/>
        <v>0</v>
      </c>
      <c r="AH37">
        <f t="shared" si="62"/>
        <v>383.06</v>
      </c>
      <c r="AI37">
        <f t="shared" si="63"/>
        <v>1.1599999999999999</v>
      </c>
      <c r="AJ37">
        <f t="shared" si="38"/>
        <v>0</v>
      </c>
      <c r="AK37">
        <v>5751.88</v>
      </c>
      <c r="AL37">
        <v>2279.5700000000002</v>
      </c>
      <c r="AM37">
        <v>36.26</v>
      </c>
      <c r="AN37">
        <v>15.66</v>
      </c>
      <c r="AO37">
        <v>3436.05</v>
      </c>
      <c r="AP37">
        <v>0</v>
      </c>
      <c r="AQ37">
        <v>383.06</v>
      </c>
      <c r="AR37">
        <v>1.1599999999999999</v>
      </c>
      <c r="AS37">
        <v>0</v>
      </c>
      <c r="AT37">
        <v>79</v>
      </c>
      <c r="AU37">
        <v>50</v>
      </c>
      <c r="AV37">
        <v>1</v>
      </c>
      <c r="AW37">
        <v>1</v>
      </c>
      <c r="AZ37">
        <v>1</v>
      </c>
      <c r="BA37">
        <v>29.06</v>
      </c>
      <c r="BB37">
        <v>12.93</v>
      </c>
      <c r="BC37">
        <v>6.38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73</v>
      </c>
      <c r="BM37">
        <v>61001</v>
      </c>
      <c r="BN37">
        <v>0</v>
      </c>
      <c r="BO37" t="s">
        <v>71</v>
      </c>
      <c r="BP37">
        <v>1</v>
      </c>
      <c r="BQ37">
        <v>6</v>
      </c>
      <c r="BR37">
        <v>0</v>
      </c>
      <c r="BS37">
        <v>29.06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79</v>
      </c>
      <c r="CA37">
        <v>50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9"/>
        <v>3445.9300000000003</v>
      </c>
      <c r="CQ37">
        <f t="shared" si="40"/>
        <v>14543.6566</v>
      </c>
      <c r="CR37">
        <f t="shared" si="41"/>
        <v>468.84179999999998</v>
      </c>
      <c r="CS37">
        <f t="shared" si="42"/>
        <v>455.07959999999997</v>
      </c>
      <c r="CT37">
        <f t="shared" si="43"/>
        <v>99851.612999999998</v>
      </c>
      <c r="CU37">
        <f t="shared" si="44"/>
        <v>0</v>
      </c>
      <c r="CV37">
        <f t="shared" si="45"/>
        <v>383.06</v>
      </c>
      <c r="CW37">
        <f t="shared" si="46"/>
        <v>1.1599999999999999</v>
      </c>
      <c r="CX37">
        <f t="shared" si="47"/>
        <v>0</v>
      </c>
      <c r="CY37">
        <f t="shared" si="48"/>
        <v>2377.268</v>
      </c>
      <c r="CZ37">
        <f t="shared" si="49"/>
        <v>1504.6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33</v>
      </c>
      <c r="DW37" t="s">
        <v>33</v>
      </c>
      <c r="DX37">
        <v>1</v>
      </c>
      <c r="EE37">
        <v>39490923</v>
      </c>
      <c r="EF37">
        <v>6</v>
      </c>
      <c r="EG37" t="s">
        <v>22</v>
      </c>
      <c r="EH37">
        <v>0</v>
      </c>
      <c r="EI37" t="s">
        <v>3</v>
      </c>
      <c r="EJ37">
        <v>1</v>
      </c>
      <c r="EK37">
        <v>61001</v>
      </c>
      <c r="EL37" t="s">
        <v>35</v>
      </c>
      <c r="EM37" t="s">
        <v>36</v>
      </c>
      <c r="EO37" t="s">
        <v>3</v>
      </c>
      <c r="EQ37">
        <v>0</v>
      </c>
      <c r="ER37">
        <v>5751.88</v>
      </c>
      <c r="ES37">
        <v>2279.5700000000002</v>
      </c>
      <c r="ET37">
        <v>36.26</v>
      </c>
      <c r="EU37">
        <v>15.66</v>
      </c>
      <c r="EV37">
        <v>3436.05</v>
      </c>
      <c r="EW37">
        <v>383.06</v>
      </c>
      <c r="EX37">
        <v>1.1599999999999999</v>
      </c>
      <c r="EY37">
        <v>0</v>
      </c>
      <c r="FQ37">
        <v>0</v>
      </c>
      <c r="FR37">
        <f t="shared" si="50"/>
        <v>0</v>
      </c>
      <c r="FS37">
        <v>0</v>
      </c>
      <c r="FX37">
        <v>79</v>
      </c>
      <c r="FY37">
        <v>50</v>
      </c>
      <c r="GA37" t="s">
        <v>3</v>
      </c>
      <c r="GD37">
        <v>1</v>
      </c>
      <c r="GF37">
        <v>845299261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51"/>
        <v>0</v>
      </c>
      <c r="GM37">
        <f t="shared" si="52"/>
        <v>7327.8</v>
      </c>
      <c r="GN37">
        <f t="shared" si="53"/>
        <v>7327.8</v>
      </c>
      <c r="GO37">
        <f t="shared" si="54"/>
        <v>0</v>
      </c>
      <c r="GP37">
        <f t="shared" si="55"/>
        <v>0</v>
      </c>
      <c r="GR37">
        <v>0</v>
      </c>
      <c r="GS37">
        <v>3</v>
      </c>
      <c r="GT37">
        <v>0</v>
      </c>
      <c r="GU37" t="s">
        <v>3</v>
      </c>
      <c r="GV37">
        <f t="shared" si="56"/>
        <v>0</v>
      </c>
      <c r="GW37">
        <v>1</v>
      </c>
      <c r="GX37">
        <f t="shared" si="57"/>
        <v>0</v>
      </c>
      <c r="HA37">
        <v>0</v>
      </c>
      <c r="HB37">
        <v>0</v>
      </c>
      <c r="HC37">
        <f t="shared" si="58"/>
        <v>0</v>
      </c>
      <c r="IK37">
        <v>0</v>
      </c>
    </row>
    <row r="38" spans="1:245" x14ac:dyDescent="0.2">
      <c r="A38">
        <v>18</v>
      </c>
      <c r="B38">
        <v>1</v>
      </c>
      <c r="C38">
        <v>31</v>
      </c>
      <c r="E38" t="s">
        <v>74</v>
      </c>
      <c r="F38" t="s">
        <v>26</v>
      </c>
      <c r="G38" t="s">
        <v>27</v>
      </c>
      <c r="H38" t="s">
        <v>28</v>
      </c>
      <c r="I38">
        <f>I37*J38</f>
        <v>0.24299999999999999</v>
      </c>
      <c r="J38">
        <v>8.1</v>
      </c>
      <c r="O38">
        <f t="shared" si="21"/>
        <v>0</v>
      </c>
      <c r="P38">
        <f t="shared" si="22"/>
        <v>0</v>
      </c>
      <c r="Q38">
        <f t="shared" si="23"/>
        <v>0</v>
      </c>
      <c r="R38">
        <f t="shared" si="24"/>
        <v>0</v>
      </c>
      <c r="S38">
        <f t="shared" si="25"/>
        <v>0</v>
      </c>
      <c r="T38">
        <f t="shared" si="26"/>
        <v>0</v>
      </c>
      <c r="U38">
        <f t="shared" si="27"/>
        <v>0</v>
      </c>
      <c r="V38">
        <f t="shared" si="28"/>
        <v>0</v>
      </c>
      <c r="W38">
        <f t="shared" si="29"/>
        <v>0</v>
      </c>
      <c r="X38">
        <f t="shared" si="30"/>
        <v>0</v>
      </c>
      <c r="Y38">
        <f t="shared" si="31"/>
        <v>0</v>
      </c>
      <c r="AA38">
        <v>42104813</v>
      </c>
      <c r="AB38">
        <f t="shared" si="32"/>
        <v>0</v>
      </c>
      <c r="AC38">
        <f t="shared" si="33"/>
        <v>0</v>
      </c>
      <c r="AD38">
        <f t="shared" si="59"/>
        <v>0</v>
      </c>
      <c r="AE38">
        <f t="shared" si="60"/>
        <v>0</v>
      </c>
      <c r="AF38">
        <f t="shared" si="61"/>
        <v>0</v>
      </c>
      <c r="AG38">
        <f t="shared" si="36"/>
        <v>0</v>
      </c>
      <c r="AH38">
        <f t="shared" si="62"/>
        <v>0</v>
      </c>
      <c r="AI38">
        <f t="shared" si="63"/>
        <v>0</v>
      </c>
      <c r="AJ38">
        <f t="shared" si="38"/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79</v>
      </c>
      <c r="AU38">
        <v>50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1</v>
      </c>
      <c r="BJ38" t="s">
        <v>29</v>
      </c>
      <c r="BM38">
        <v>61001</v>
      </c>
      <c r="BN38">
        <v>0</v>
      </c>
      <c r="BO38" t="s">
        <v>3</v>
      </c>
      <c r="BP38">
        <v>0</v>
      </c>
      <c r="BQ38">
        <v>6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79</v>
      </c>
      <c r="CA38">
        <v>50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9"/>
        <v>0</v>
      </c>
      <c r="CQ38">
        <f t="shared" si="40"/>
        <v>0</v>
      </c>
      <c r="CR38">
        <f t="shared" si="41"/>
        <v>0</v>
      </c>
      <c r="CS38">
        <f t="shared" si="42"/>
        <v>0</v>
      </c>
      <c r="CT38">
        <f t="shared" si="43"/>
        <v>0</v>
      </c>
      <c r="CU38">
        <f t="shared" si="44"/>
        <v>0</v>
      </c>
      <c r="CV38">
        <f t="shared" si="45"/>
        <v>0</v>
      </c>
      <c r="CW38">
        <f t="shared" si="46"/>
        <v>0</v>
      </c>
      <c r="CX38">
        <f t="shared" si="47"/>
        <v>0</v>
      </c>
      <c r="CY38">
        <f t="shared" si="48"/>
        <v>0</v>
      </c>
      <c r="CZ38">
        <f t="shared" si="49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1009</v>
      </c>
      <c r="DV38" t="s">
        <v>28</v>
      </c>
      <c r="DW38" t="s">
        <v>28</v>
      </c>
      <c r="DX38">
        <v>1000</v>
      </c>
      <c r="EE38">
        <v>39490923</v>
      </c>
      <c r="EF38">
        <v>6</v>
      </c>
      <c r="EG38" t="s">
        <v>22</v>
      </c>
      <c r="EH38">
        <v>0</v>
      </c>
      <c r="EI38" t="s">
        <v>3</v>
      </c>
      <c r="EJ38">
        <v>1</v>
      </c>
      <c r="EK38">
        <v>61001</v>
      </c>
      <c r="EL38" t="s">
        <v>35</v>
      </c>
      <c r="EM38" t="s">
        <v>36</v>
      </c>
      <c r="EO38" t="s">
        <v>3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50"/>
        <v>0</v>
      </c>
      <c r="FS38">
        <v>0</v>
      </c>
      <c r="FX38">
        <v>79</v>
      </c>
      <c r="FY38">
        <v>50</v>
      </c>
      <c r="GA38" t="s">
        <v>3</v>
      </c>
      <c r="GD38">
        <v>1</v>
      </c>
      <c r="GF38">
        <v>1876412176</v>
      </c>
      <c r="GG38">
        <v>2</v>
      </c>
      <c r="GH38">
        <v>1</v>
      </c>
      <c r="GI38">
        <v>-2</v>
      </c>
      <c r="GJ38">
        <v>0</v>
      </c>
      <c r="GK38">
        <v>0</v>
      </c>
      <c r="GL38">
        <f t="shared" si="51"/>
        <v>0</v>
      </c>
      <c r="GM38">
        <f t="shared" si="52"/>
        <v>0</v>
      </c>
      <c r="GN38">
        <f t="shared" si="53"/>
        <v>0</v>
      </c>
      <c r="GO38">
        <f t="shared" si="54"/>
        <v>0</v>
      </c>
      <c r="GP38">
        <f t="shared" si="55"/>
        <v>0</v>
      </c>
      <c r="GR38">
        <v>0</v>
      </c>
      <c r="GS38">
        <v>3</v>
      </c>
      <c r="GT38">
        <v>0</v>
      </c>
      <c r="GU38" t="s">
        <v>3</v>
      </c>
      <c r="GV38">
        <f t="shared" si="56"/>
        <v>0</v>
      </c>
      <c r="GW38">
        <v>1</v>
      </c>
      <c r="GX38">
        <f t="shared" si="57"/>
        <v>0</v>
      </c>
      <c r="HA38">
        <v>0</v>
      </c>
      <c r="HB38">
        <v>0</v>
      </c>
      <c r="HC38">
        <f t="shared" si="58"/>
        <v>0</v>
      </c>
      <c r="IK38">
        <v>0</v>
      </c>
    </row>
    <row r="39" spans="1:245" x14ac:dyDescent="0.2">
      <c r="A39">
        <v>17</v>
      </c>
      <c r="B39">
        <v>1</v>
      </c>
      <c r="C39">
        <f>ROW(SmtRes!A38)</f>
        <v>38</v>
      </c>
      <c r="D39">
        <f>ROW(EtalonRes!A37)</f>
        <v>37</v>
      </c>
      <c r="E39" t="s">
        <v>75</v>
      </c>
      <c r="F39" t="s">
        <v>76</v>
      </c>
      <c r="G39" t="s">
        <v>77</v>
      </c>
      <c r="H39" t="s">
        <v>41</v>
      </c>
      <c r="I39">
        <v>0</v>
      </c>
      <c r="J39">
        <v>0</v>
      </c>
      <c r="O39">
        <f t="shared" si="21"/>
        <v>0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0</v>
      </c>
      <c r="T39">
        <f t="shared" si="26"/>
        <v>0</v>
      </c>
      <c r="U39">
        <f t="shared" si="27"/>
        <v>0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42104813</v>
      </c>
      <c r="AB39">
        <f t="shared" si="32"/>
        <v>1604.15</v>
      </c>
      <c r="AC39">
        <f t="shared" si="33"/>
        <v>206.13</v>
      </c>
      <c r="AD39">
        <f t="shared" si="59"/>
        <v>46</v>
      </c>
      <c r="AE39">
        <f t="shared" si="60"/>
        <v>31.88</v>
      </c>
      <c r="AF39">
        <f t="shared" si="61"/>
        <v>1352.02</v>
      </c>
      <c r="AG39">
        <f t="shared" si="36"/>
        <v>0</v>
      </c>
      <c r="AH39">
        <f t="shared" si="62"/>
        <v>130.63</v>
      </c>
      <c r="AI39">
        <f t="shared" si="63"/>
        <v>3.01</v>
      </c>
      <c r="AJ39">
        <f t="shared" si="38"/>
        <v>0</v>
      </c>
      <c r="AK39">
        <v>1604.15</v>
      </c>
      <c r="AL39">
        <v>206.13</v>
      </c>
      <c r="AM39">
        <v>46</v>
      </c>
      <c r="AN39">
        <v>31.88</v>
      </c>
      <c r="AO39">
        <v>1352.02</v>
      </c>
      <c r="AP39">
        <v>0</v>
      </c>
      <c r="AQ39">
        <v>130.63</v>
      </c>
      <c r="AR39">
        <v>3.01</v>
      </c>
      <c r="AS39">
        <v>0</v>
      </c>
      <c r="AT39">
        <v>79</v>
      </c>
      <c r="AU39">
        <v>50</v>
      </c>
      <c r="AV39">
        <v>1</v>
      </c>
      <c r="AW39">
        <v>1</v>
      </c>
      <c r="AZ39">
        <v>1</v>
      </c>
      <c r="BA39">
        <v>29.06</v>
      </c>
      <c r="BB39">
        <v>21.5</v>
      </c>
      <c r="BC39">
        <v>7.59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78</v>
      </c>
      <c r="BM39">
        <v>61001</v>
      </c>
      <c r="BN39">
        <v>0</v>
      </c>
      <c r="BO39" t="s">
        <v>76</v>
      </c>
      <c r="BP39">
        <v>1</v>
      </c>
      <c r="BQ39">
        <v>6</v>
      </c>
      <c r="BR39">
        <v>0</v>
      </c>
      <c r="BS39">
        <v>29.06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79</v>
      </c>
      <c r="CA39">
        <v>50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9"/>
        <v>0</v>
      </c>
      <c r="CQ39">
        <f t="shared" si="40"/>
        <v>1564.5266999999999</v>
      </c>
      <c r="CR39">
        <f t="shared" si="41"/>
        <v>989</v>
      </c>
      <c r="CS39">
        <f t="shared" si="42"/>
        <v>926.43279999999993</v>
      </c>
      <c r="CT39">
        <f t="shared" si="43"/>
        <v>39289.701199999996</v>
      </c>
      <c r="CU39">
        <f t="shared" si="44"/>
        <v>0</v>
      </c>
      <c r="CV39">
        <f t="shared" si="45"/>
        <v>130.63</v>
      </c>
      <c r="CW39">
        <f t="shared" si="46"/>
        <v>3.01</v>
      </c>
      <c r="CX39">
        <f t="shared" si="47"/>
        <v>0</v>
      </c>
      <c r="CY39">
        <f t="shared" si="48"/>
        <v>0</v>
      </c>
      <c r="CZ39">
        <f t="shared" si="49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41</v>
      </c>
      <c r="DW39" t="s">
        <v>41</v>
      </c>
      <c r="DX39">
        <v>1</v>
      </c>
      <c r="EE39">
        <v>39490923</v>
      </c>
      <c r="EF39">
        <v>6</v>
      </c>
      <c r="EG39" t="s">
        <v>22</v>
      </c>
      <c r="EH39">
        <v>0</v>
      </c>
      <c r="EI39" t="s">
        <v>3</v>
      </c>
      <c r="EJ39">
        <v>1</v>
      </c>
      <c r="EK39">
        <v>61001</v>
      </c>
      <c r="EL39" t="s">
        <v>35</v>
      </c>
      <c r="EM39" t="s">
        <v>36</v>
      </c>
      <c r="EO39" t="s">
        <v>3</v>
      </c>
      <c r="EQ39">
        <v>0</v>
      </c>
      <c r="ER39">
        <v>1604.15</v>
      </c>
      <c r="ES39">
        <v>206.13</v>
      </c>
      <c r="ET39">
        <v>46</v>
      </c>
      <c r="EU39">
        <v>31.88</v>
      </c>
      <c r="EV39">
        <v>1352.02</v>
      </c>
      <c r="EW39">
        <v>130.63</v>
      </c>
      <c r="EX39">
        <v>3.01</v>
      </c>
      <c r="EY39">
        <v>0</v>
      </c>
      <c r="FQ39">
        <v>0</v>
      </c>
      <c r="FR39">
        <f t="shared" si="50"/>
        <v>0</v>
      </c>
      <c r="FS39">
        <v>0</v>
      </c>
      <c r="FX39">
        <v>79</v>
      </c>
      <c r="FY39">
        <v>50</v>
      </c>
      <c r="GA39" t="s">
        <v>3</v>
      </c>
      <c r="GD39">
        <v>1</v>
      </c>
      <c r="GF39">
        <v>700673741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51"/>
        <v>0</v>
      </c>
      <c r="GM39">
        <f t="shared" si="52"/>
        <v>0</v>
      </c>
      <c r="GN39">
        <f t="shared" si="53"/>
        <v>0</v>
      </c>
      <c r="GO39">
        <f t="shared" si="54"/>
        <v>0</v>
      </c>
      <c r="GP39">
        <f t="shared" si="55"/>
        <v>0</v>
      </c>
      <c r="GR39">
        <v>0</v>
      </c>
      <c r="GS39">
        <v>3</v>
      </c>
      <c r="GT39">
        <v>0</v>
      </c>
      <c r="GU39" t="s">
        <v>3</v>
      </c>
      <c r="GV39">
        <f t="shared" si="56"/>
        <v>0</v>
      </c>
      <c r="GW39">
        <v>1</v>
      </c>
      <c r="GX39">
        <f t="shared" si="57"/>
        <v>0</v>
      </c>
      <c r="HA39">
        <v>0</v>
      </c>
      <c r="HB39">
        <v>0</v>
      </c>
      <c r="HC39">
        <f t="shared" si="58"/>
        <v>0</v>
      </c>
      <c r="IK39">
        <v>0</v>
      </c>
    </row>
    <row r="40" spans="1:245" x14ac:dyDescent="0.2">
      <c r="A40">
        <v>18</v>
      </c>
      <c r="B40">
        <v>1</v>
      </c>
      <c r="C40">
        <v>37</v>
      </c>
      <c r="E40" t="s">
        <v>79</v>
      </c>
      <c r="F40" t="s">
        <v>44</v>
      </c>
      <c r="G40" t="s">
        <v>45</v>
      </c>
      <c r="H40" t="s">
        <v>28</v>
      </c>
      <c r="I40">
        <f>I39*J40</f>
        <v>0</v>
      </c>
      <c r="J40">
        <v>1.7</v>
      </c>
      <c r="O40">
        <f t="shared" si="21"/>
        <v>0</v>
      </c>
      <c r="P40">
        <f t="shared" si="22"/>
        <v>0</v>
      </c>
      <c r="Q40">
        <f t="shared" si="23"/>
        <v>0</v>
      </c>
      <c r="R40">
        <f t="shared" si="24"/>
        <v>0</v>
      </c>
      <c r="S40">
        <f t="shared" si="25"/>
        <v>0</v>
      </c>
      <c r="T40">
        <f t="shared" si="26"/>
        <v>0</v>
      </c>
      <c r="U40">
        <f t="shared" si="27"/>
        <v>0</v>
      </c>
      <c r="V40">
        <f t="shared" si="28"/>
        <v>0</v>
      </c>
      <c r="W40">
        <f t="shared" si="29"/>
        <v>0</v>
      </c>
      <c r="X40">
        <f t="shared" si="30"/>
        <v>0</v>
      </c>
      <c r="Y40">
        <f t="shared" si="31"/>
        <v>0</v>
      </c>
      <c r="AA40">
        <v>42104813</v>
      </c>
      <c r="AB40">
        <f t="shared" si="32"/>
        <v>11280.64</v>
      </c>
      <c r="AC40">
        <f t="shared" si="33"/>
        <v>11280.64</v>
      </c>
      <c r="AD40">
        <f t="shared" si="59"/>
        <v>0</v>
      </c>
      <c r="AE40">
        <f t="shared" si="60"/>
        <v>0</v>
      </c>
      <c r="AF40">
        <f t="shared" si="61"/>
        <v>0</v>
      </c>
      <c r="AG40">
        <f t="shared" si="36"/>
        <v>0</v>
      </c>
      <c r="AH40">
        <f t="shared" si="62"/>
        <v>0</v>
      </c>
      <c r="AI40">
        <f t="shared" si="63"/>
        <v>0</v>
      </c>
      <c r="AJ40">
        <f t="shared" si="38"/>
        <v>34.51</v>
      </c>
      <c r="AK40">
        <v>11280.64</v>
      </c>
      <c r="AL40">
        <v>11280.64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34.51</v>
      </c>
      <c r="AT40">
        <v>79</v>
      </c>
      <c r="AU40">
        <v>50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2.1800000000000002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46</v>
      </c>
      <c r="BM40">
        <v>61001</v>
      </c>
      <c r="BN40">
        <v>0</v>
      </c>
      <c r="BO40" t="s">
        <v>44</v>
      </c>
      <c r="BP40">
        <v>1</v>
      </c>
      <c r="BQ40">
        <v>6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79</v>
      </c>
      <c r="CA40">
        <v>50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39"/>
        <v>0</v>
      </c>
      <c r="CQ40">
        <f t="shared" si="40"/>
        <v>24591.7952</v>
      </c>
      <c r="CR40">
        <f t="shared" si="41"/>
        <v>0</v>
      </c>
      <c r="CS40">
        <f t="shared" si="42"/>
        <v>0</v>
      </c>
      <c r="CT40">
        <f t="shared" si="43"/>
        <v>0</v>
      </c>
      <c r="CU40">
        <f t="shared" si="44"/>
        <v>0</v>
      </c>
      <c r="CV40">
        <f t="shared" si="45"/>
        <v>0</v>
      </c>
      <c r="CW40">
        <f t="shared" si="46"/>
        <v>0</v>
      </c>
      <c r="CX40">
        <f t="shared" si="47"/>
        <v>34.51</v>
      </c>
      <c r="CY40">
        <f t="shared" si="48"/>
        <v>0</v>
      </c>
      <c r="CZ40">
        <f t="shared" si="49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1009</v>
      </c>
      <c r="DV40" t="s">
        <v>28</v>
      </c>
      <c r="DW40" t="s">
        <v>28</v>
      </c>
      <c r="DX40">
        <v>1000</v>
      </c>
      <c r="EE40">
        <v>39490923</v>
      </c>
      <c r="EF40">
        <v>6</v>
      </c>
      <c r="EG40" t="s">
        <v>22</v>
      </c>
      <c r="EH40">
        <v>0</v>
      </c>
      <c r="EI40" t="s">
        <v>3</v>
      </c>
      <c r="EJ40">
        <v>1</v>
      </c>
      <c r="EK40">
        <v>61001</v>
      </c>
      <c r="EL40" t="s">
        <v>35</v>
      </c>
      <c r="EM40" t="s">
        <v>36</v>
      </c>
      <c r="EO40" t="s">
        <v>3</v>
      </c>
      <c r="EQ40">
        <v>0</v>
      </c>
      <c r="ER40">
        <v>11280.64</v>
      </c>
      <c r="ES40">
        <v>11280.64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50"/>
        <v>0</v>
      </c>
      <c r="FS40">
        <v>0</v>
      </c>
      <c r="FX40">
        <v>79</v>
      </c>
      <c r="FY40">
        <v>50</v>
      </c>
      <c r="GA40" t="s">
        <v>3</v>
      </c>
      <c r="GD40">
        <v>1</v>
      </c>
      <c r="GF40">
        <v>-1237271530</v>
      </c>
      <c r="GG40">
        <v>2</v>
      </c>
      <c r="GH40">
        <v>1</v>
      </c>
      <c r="GI40">
        <v>2</v>
      </c>
      <c r="GJ40">
        <v>0</v>
      </c>
      <c r="GK40">
        <v>0</v>
      </c>
      <c r="GL40">
        <f t="shared" si="51"/>
        <v>0</v>
      </c>
      <c r="GM40">
        <f t="shared" si="52"/>
        <v>0</v>
      </c>
      <c r="GN40">
        <f t="shared" si="53"/>
        <v>0</v>
      </c>
      <c r="GO40">
        <f t="shared" si="54"/>
        <v>0</v>
      </c>
      <c r="GP40">
        <f t="shared" si="55"/>
        <v>0</v>
      </c>
      <c r="GR40">
        <v>0</v>
      </c>
      <c r="GS40">
        <v>3</v>
      </c>
      <c r="GT40">
        <v>0</v>
      </c>
      <c r="GU40" t="s">
        <v>3</v>
      </c>
      <c r="GV40">
        <f t="shared" si="56"/>
        <v>0</v>
      </c>
      <c r="GW40">
        <v>1</v>
      </c>
      <c r="GX40">
        <f t="shared" si="57"/>
        <v>0</v>
      </c>
      <c r="HA40">
        <v>0</v>
      </c>
      <c r="HB40">
        <v>0</v>
      </c>
      <c r="HC40">
        <f t="shared" si="58"/>
        <v>0</v>
      </c>
      <c r="IK40">
        <v>0</v>
      </c>
    </row>
    <row r="41" spans="1:245" x14ac:dyDescent="0.2">
      <c r="A41">
        <v>17</v>
      </c>
      <c r="B41">
        <v>1</v>
      </c>
      <c r="C41">
        <f>ROW(SmtRes!A51)</f>
        <v>51</v>
      </c>
      <c r="D41">
        <f>ROW(EtalonRes!A49)</f>
        <v>49</v>
      </c>
      <c r="E41" t="s">
        <v>80</v>
      </c>
      <c r="F41" t="s">
        <v>81</v>
      </c>
      <c r="G41" t="s">
        <v>82</v>
      </c>
      <c r="H41" t="s">
        <v>50</v>
      </c>
      <c r="I41">
        <f>ROUND(15/100,9)</f>
        <v>0.15</v>
      </c>
      <c r="J41">
        <v>0</v>
      </c>
      <c r="O41">
        <f t="shared" si="21"/>
        <v>1947.01</v>
      </c>
      <c r="P41">
        <f t="shared" si="22"/>
        <v>818.45</v>
      </c>
      <c r="Q41">
        <f t="shared" si="23"/>
        <v>13.79</v>
      </c>
      <c r="R41">
        <f t="shared" si="24"/>
        <v>5.88</v>
      </c>
      <c r="S41">
        <f t="shared" si="25"/>
        <v>1114.77</v>
      </c>
      <c r="T41">
        <f t="shared" si="26"/>
        <v>0</v>
      </c>
      <c r="U41">
        <f t="shared" si="27"/>
        <v>4.4400000000000004</v>
      </c>
      <c r="V41">
        <f t="shared" si="28"/>
        <v>1.4999999999999999E-2</v>
      </c>
      <c r="W41">
        <f t="shared" si="29"/>
        <v>0</v>
      </c>
      <c r="X41">
        <f t="shared" si="30"/>
        <v>896.52</v>
      </c>
      <c r="Y41">
        <f t="shared" si="31"/>
        <v>560.33000000000004</v>
      </c>
      <c r="AA41">
        <v>42104813</v>
      </c>
      <c r="AB41">
        <f t="shared" si="32"/>
        <v>1859.51</v>
      </c>
      <c r="AC41">
        <f t="shared" si="33"/>
        <v>1595.41</v>
      </c>
      <c r="AD41">
        <f t="shared" si="59"/>
        <v>8.36</v>
      </c>
      <c r="AE41">
        <f t="shared" si="60"/>
        <v>1.35</v>
      </c>
      <c r="AF41">
        <f t="shared" si="61"/>
        <v>255.74</v>
      </c>
      <c r="AG41">
        <f t="shared" si="36"/>
        <v>0</v>
      </c>
      <c r="AH41">
        <f t="shared" si="62"/>
        <v>29.6</v>
      </c>
      <c r="AI41">
        <f t="shared" si="63"/>
        <v>0.1</v>
      </c>
      <c r="AJ41">
        <f t="shared" si="38"/>
        <v>0</v>
      </c>
      <c r="AK41">
        <v>1859.51</v>
      </c>
      <c r="AL41">
        <v>1595.41</v>
      </c>
      <c r="AM41">
        <v>8.36</v>
      </c>
      <c r="AN41">
        <v>1.35</v>
      </c>
      <c r="AO41">
        <v>255.74</v>
      </c>
      <c r="AP41">
        <v>0</v>
      </c>
      <c r="AQ41">
        <v>29.6</v>
      </c>
      <c r="AR41">
        <v>0.1</v>
      </c>
      <c r="AS41">
        <v>0</v>
      </c>
      <c r="AT41">
        <v>80</v>
      </c>
      <c r="AU41">
        <v>50</v>
      </c>
      <c r="AV41">
        <v>1</v>
      </c>
      <c r="AW41">
        <v>1</v>
      </c>
      <c r="AZ41">
        <v>1</v>
      </c>
      <c r="BA41">
        <v>29.06</v>
      </c>
      <c r="BB41">
        <v>11</v>
      </c>
      <c r="BC41">
        <v>3.42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83</v>
      </c>
      <c r="BM41">
        <v>62001</v>
      </c>
      <c r="BN41">
        <v>0</v>
      </c>
      <c r="BO41" t="s">
        <v>81</v>
      </c>
      <c r="BP41">
        <v>1</v>
      </c>
      <c r="BQ41">
        <v>6</v>
      </c>
      <c r="BR41">
        <v>0</v>
      </c>
      <c r="BS41">
        <v>29.06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80</v>
      </c>
      <c r="CA41">
        <v>50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9"/>
        <v>1947.01</v>
      </c>
      <c r="CQ41">
        <f t="shared" si="40"/>
        <v>5456.3022000000001</v>
      </c>
      <c r="CR41">
        <f t="shared" si="41"/>
        <v>91.96</v>
      </c>
      <c r="CS41">
        <f t="shared" si="42"/>
        <v>39.231000000000002</v>
      </c>
      <c r="CT41">
        <f t="shared" si="43"/>
        <v>7431.8044</v>
      </c>
      <c r="CU41">
        <f t="shared" si="44"/>
        <v>0</v>
      </c>
      <c r="CV41">
        <f t="shared" si="45"/>
        <v>29.6</v>
      </c>
      <c r="CW41">
        <f t="shared" si="46"/>
        <v>0.1</v>
      </c>
      <c r="CX41">
        <f t="shared" si="47"/>
        <v>0</v>
      </c>
      <c r="CY41">
        <f t="shared" si="48"/>
        <v>896.52</v>
      </c>
      <c r="CZ41">
        <f t="shared" si="49"/>
        <v>560.32500000000005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50</v>
      </c>
      <c r="DW41" t="s">
        <v>50</v>
      </c>
      <c r="DX41">
        <v>100</v>
      </c>
      <c r="EE41">
        <v>39490924</v>
      </c>
      <c r="EF41">
        <v>6</v>
      </c>
      <c r="EG41" t="s">
        <v>22</v>
      </c>
      <c r="EH41">
        <v>0</v>
      </c>
      <c r="EI41" t="s">
        <v>3</v>
      </c>
      <c r="EJ41">
        <v>1</v>
      </c>
      <c r="EK41">
        <v>62001</v>
      </c>
      <c r="EL41" t="s">
        <v>84</v>
      </c>
      <c r="EM41" t="s">
        <v>85</v>
      </c>
      <c r="EO41" t="s">
        <v>3</v>
      </c>
      <c r="EQ41">
        <v>0</v>
      </c>
      <c r="ER41">
        <v>1859.51</v>
      </c>
      <c r="ES41">
        <v>1595.41</v>
      </c>
      <c r="ET41">
        <v>8.36</v>
      </c>
      <c r="EU41">
        <v>1.35</v>
      </c>
      <c r="EV41">
        <v>255.74</v>
      </c>
      <c r="EW41">
        <v>29.6</v>
      </c>
      <c r="EX41">
        <v>0.1</v>
      </c>
      <c r="EY41">
        <v>0</v>
      </c>
      <c r="FQ41">
        <v>0</v>
      </c>
      <c r="FR41">
        <f t="shared" si="50"/>
        <v>0</v>
      </c>
      <c r="FS41">
        <v>0</v>
      </c>
      <c r="FX41">
        <v>80</v>
      </c>
      <c r="FY41">
        <v>50</v>
      </c>
      <c r="GA41" t="s">
        <v>3</v>
      </c>
      <c r="GD41">
        <v>1</v>
      </c>
      <c r="GF41">
        <v>1006169813</v>
      </c>
      <c r="GG41">
        <v>2</v>
      </c>
      <c r="GH41">
        <v>1</v>
      </c>
      <c r="GI41">
        <v>2</v>
      </c>
      <c r="GJ41">
        <v>0</v>
      </c>
      <c r="GK41">
        <v>0</v>
      </c>
      <c r="GL41">
        <f t="shared" si="51"/>
        <v>0</v>
      </c>
      <c r="GM41">
        <f t="shared" si="52"/>
        <v>3403.86</v>
      </c>
      <c r="GN41">
        <f t="shared" si="53"/>
        <v>3403.86</v>
      </c>
      <c r="GO41">
        <f t="shared" si="54"/>
        <v>0</v>
      </c>
      <c r="GP41">
        <f t="shared" si="55"/>
        <v>0</v>
      </c>
      <c r="GR41">
        <v>0</v>
      </c>
      <c r="GS41">
        <v>3</v>
      </c>
      <c r="GT41">
        <v>0</v>
      </c>
      <c r="GU41" t="s">
        <v>3</v>
      </c>
      <c r="GV41">
        <f t="shared" si="56"/>
        <v>0</v>
      </c>
      <c r="GW41">
        <v>1</v>
      </c>
      <c r="GX41">
        <f t="shared" si="57"/>
        <v>0</v>
      </c>
      <c r="HA41">
        <v>0</v>
      </c>
      <c r="HB41">
        <v>0</v>
      </c>
      <c r="HC41">
        <f t="shared" si="58"/>
        <v>0</v>
      </c>
      <c r="IK41">
        <v>0</v>
      </c>
    </row>
    <row r="42" spans="1:245" x14ac:dyDescent="0.2">
      <c r="A42">
        <v>18</v>
      </c>
      <c r="B42">
        <v>1</v>
      </c>
      <c r="C42">
        <v>48</v>
      </c>
      <c r="E42" t="s">
        <v>86</v>
      </c>
      <c r="F42" t="s">
        <v>87</v>
      </c>
      <c r="G42" t="s">
        <v>88</v>
      </c>
      <c r="H42" t="s">
        <v>28</v>
      </c>
      <c r="I42">
        <f>I41*J42</f>
        <v>-1.0650000000000001E-2</v>
      </c>
      <c r="J42">
        <v>-7.1000000000000008E-2</v>
      </c>
      <c r="O42">
        <f t="shared" si="21"/>
        <v>-540.78</v>
      </c>
      <c r="P42">
        <f t="shared" si="22"/>
        <v>-540.78</v>
      </c>
      <c r="Q42">
        <f t="shared" si="23"/>
        <v>0</v>
      </c>
      <c r="R42">
        <f t="shared" si="24"/>
        <v>0</v>
      </c>
      <c r="S42">
        <f t="shared" si="25"/>
        <v>0</v>
      </c>
      <c r="T42">
        <f t="shared" si="26"/>
        <v>0</v>
      </c>
      <c r="U42">
        <f t="shared" si="27"/>
        <v>0</v>
      </c>
      <c r="V42">
        <f t="shared" si="28"/>
        <v>0</v>
      </c>
      <c r="W42">
        <f t="shared" si="29"/>
        <v>0</v>
      </c>
      <c r="X42">
        <f t="shared" si="30"/>
        <v>0</v>
      </c>
      <c r="Y42">
        <f t="shared" si="31"/>
        <v>0</v>
      </c>
      <c r="AA42">
        <v>42104813</v>
      </c>
      <c r="AB42">
        <f t="shared" si="32"/>
        <v>15481.01</v>
      </c>
      <c r="AC42">
        <f t="shared" si="33"/>
        <v>15481.01</v>
      </c>
      <c r="AD42">
        <f t="shared" si="59"/>
        <v>0</v>
      </c>
      <c r="AE42">
        <f t="shared" si="60"/>
        <v>0</v>
      </c>
      <c r="AF42">
        <f t="shared" si="61"/>
        <v>0</v>
      </c>
      <c r="AG42">
        <f t="shared" si="36"/>
        <v>0</v>
      </c>
      <c r="AH42">
        <f t="shared" si="62"/>
        <v>0</v>
      </c>
      <c r="AI42">
        <f t="shared" si="63"/>
        <v>0</v>
      </c>
      <c r="AJ42">
        <f t="shared" si="38"/>
        <v>0</v>
      </c>
      <c r="AK42">
        <v>15481.01</v>
      </c>
      <c r="AL42">
        <v>15481.01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80</v>
      </c>
      <c r="AU42">
        <v>50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3.28</v>
      </c>
      <c r="BD42" t="s">
        <v>3</v>
      </c>
      <c r="BE42" t="s">
        <v>3</v>
      </c>
      <c r="BF42" t="s">
        <v>3</v>
      </c>
      <c r="BG42" t="s">
        <v>3</v>
      </c>
      <c r="BH42">
        <v>3</v>
      </c>
      <c r="BI42">
        <v>1</v>
      </c>
      <c r="BJ42" t="s">
        <v>89</v>
      </c>
      <c r="BM42">
        <v>62001</v>
      </c>
      <c r="BN42">
        <v>0</v>
      </c>
      <c r="BO42" t="s">
        <v>87</v>
      </c>
      <c r="BP42">
        <v>1</v>
      </c>
      <c r="BQ42">
        <v>6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80</v>
      </c>
      <c r="CA42">
        <v>50</v>
      </c>
      <c r="CE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39"/>
        <v>-540.78</v>
      </c>
      <c r="CQ42">
        <f t="shared" si="40"/>
        <v>50777.712800000001</v>
      </c>
      <c r="CR42">
        <f t="shared" si="41"/>
        <v>0</v>
      </c>
      <c r="CS42">
        <f t="shared" si="42"/>
        <v>0</v>
      </c>
      <c r="CT42">
        <f t="shared" si="43"/>
        <v>0</v>
      </c>
      <c r="CU42">
        <f t="shared" si="44"/>
        <v>0</v>
      </c>
      <c r="CV42">
        <f t="shared" si="45"/>
        <v>0</v>
      </c>
      <c r="CW42">
        <f t="shared" si="46"/>
        <v>0</v>
      </c>
      <c r="CX42">
        <f t="shared" si="47"/>
        <v>0</v>
      </c>
      <c r="CY42">
        <f t="shared" si="48"/>
        <v>0</v>
      </c>
      <c r="CZ42">
        <f t="shared" si="49"/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1009</v>
      </c>
      <c r="DV42" t="s">
        <v>28</v>
      </c>
      <c r="DW42" t="s">
        <v>28</v>
      </c>
      <c r="DX42">
        <v>1000</v>
      </c>
      <c r="EE42">
        <v>39490924</v>
      </c>
      <c r="EF42">
        <v>6</v>
      </c>
      <c r="EG42" t="s">
        <v>22</v>
      </c>
      <c r="EH42">
        <v>0</v>
      </c>
      <c r="EI42" t="s">
        <v>3</v>
      </c>
      <c r="EJ42">
        <v>1</v>
      </c>
      <c r="EK42">
        <v>62001</v>
      </c>
      <c r="EL42" t="s">
        <v>84</v>
      </c>
      <c r="EM42" t="s">
        <v>85</v>
      </c>
      <c r="EO42" t="s">
        <v>3</v>
      </c>
      <c r="EQ42">
        <v>0</v>
      </c>
      <c r="ER42">
        <v>15481.01</v>
      </c>
      <c r="ES42">
        <v>15481.01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50"/>
        <v>0</v>
      </c>
      <c r="FS42">
        <v>0</v>
      </c>
      <c r="FX42">
        <v>80</v>
      </c>
      <c r="FY42">
        <v>50</v>
      </c>
      <c r="GA42" t="s">
        <v>3</v>
      </c>
      <c r="GD42">
        <v>1</v>
      </c>
      <c r="GF42">
        <v>-764270001</v>
      </c>
      <c r="GG42">
        <v>2</v>
      </c>
      <c r="GH42">
        <v>1</v>
      </c>
      <c r="GI42">
        <v>2</v>
      </c>
      <c r="GJ42">
        <v>0</v>
      </c>
      <c r="GK42">
        <v>0</v>
      </c>
      <c r="GL42">
        <f t="shared" si="51"/>
        <v>0</v>
      </c>
      <c r="GM42">
        <f t="shared" si="52"/>
        <v>-540.78</v>
      </c>
      <c r="GN42">
        <f t="shared" si="53"/>
        <v>-540.78</v>
      </c>
      <c r="GO42">
        <f t="shared" si="54"/>
        <v>0</v>
      </c>
      <c r="GP42">
        <f t="shared" si="55"/>
        <v>0</v>
      </c>
      <c r="GR42">
        <v>0</v>
      </c>
      <c r="GS42">
        <v>3</v>
      </c>
      <c r="GT42">
        <v>0</v>
      </c>
      <c r="GU42" t="s">
        <v>3</v>
      </c>
      <c r="GV42">
        <f t="shared" si="56"/>
        <v>0</v>
      </c>
      <c r="GW42">
        <v>1</v>
      </c>
      <c r="GX42">
        <f t="shared" si="57"/>
        <v>0</v>
      </c>
      <c r="HA42">
        <v>0</v>
      </c>
      <c r="HB42">
        <v>0</v>
      </c>
      <c r="HC42">
        <f t="shared" si="58"/>
        <v>0</v>
      </c>
      <c r="IK42">
        <v>0</v>
      </c>
    </row>
    <row r="43" spans="1:245" x14ac:dyDescent="0.2">
      <c r="A43">
        <v>18</v>
      </c>
      <c r="B43">
        <v>1</v>
      </c>
      <c r="C43">
        <v>49</v>
      </c>
      <c r="E43" t="s">
        <v>90</v>
      </c>
      <c r="F43" t="s">
        <v>65</v>
      </c>
      <c r="G43" t="s">
        <v>66</v>
      </c>
      <c r="H43" t="s">
        <v>67</v>
      </c>
      <c r="I43">
        <f>I41*J43</f>
        <v>4.9999950000000002</v>
      </c>
      <c r="J43">
        <v>33.333300000000001</v>
      </c>
      <c r="O43">
        <f t="shared" si="21"/>
        <v>1308.3499999999999</v>
      </c>
      <c r="P43">
        <f t="shared" si="22"/>
        <v>1308.3499999999999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42104813</v>
      </c>
      <c r="AB43">
        <f t="shared" si="32"/>
        <v>261.67</v>
      </c>
      <c r="AC43">
        <f t="shared" si="33"/>
        <v>261.67</v>
      </c>
      <c r="AD43">
        <f t="shared" si="59"/>
        <v>0</v>
      </c>
      <c r="AE43">
        <f t="shared" si="60"/>
        <v>0</v>
      </c>
      <c r="AF43">
        <f t="shared" si="61"/>
        <v>0</v>
      </c>
      <c r="AG43">
        <f t="shared" si="36"/>
        <v>0</v>
      </c>
      <c r="AH43">
        <f t="shared" si="62"/>
        <v>0</v>
      </c>
      <c r="AI43">
        <f t="shared" si="63"/>
        <v>0</v>
      </c>
      <c r="AJ43">
        <f t="shared" si="38"/>
        <v>0</v>
      </c>
      <c r="AK43">
        <v>261.67</v>
      </c>
      <c r="AL43">
        <v>261.67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95</v>
      </c>
      <c r="AU43">
        <v>47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68</v>
      </c>
      <c r="BM43">
        <v>15001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105</v>
      </c>
      <c r="CA43">
        <v>55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9"/>
        <v>1308.3499999999999</v>
      </c>
      <c r="CQ43">
        <f t="shared" si="40"/>
        <v>261.67</v>
      </c>
      <c r="CR43">
        <f t="shared" si="41"/>
        <v>0</v>
      </c>
      <c r="CS43">
        <f t="shared" si="42"/>
        <v>0</v>
      </c>
      <c r="CT43">
        <f t="shared" si="43"/>
        <v>0</v>
      </c>
      <c r="CU43">
        <f t="shared" si="44"/>
        <v>0</v>
      </c>
      <c r="CV43">
        <f t="shared" si="45"/>
        <v>0</v>
      </c>
      <c r="CW43">
        <f t="shared" si="46"/>
        <v>0</v>
      </c>
      <c r="CX43">
        <f t="shared" si="47"/>
        <v>0</v>
      </c>
      <c r="CY43">
        <f t="shared" si="48"/>
        <v>0</v>
      </c>
      <c r="CZ43">
        <f t="shared" si="49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1002</v>
      </c>
      <c r="DV43" t="s">
        <v>67</v>
      </c>
      <c r="DW43" t="s">
        <v>67</v>
      </c>
      <c r="DX43">
        <v>1</v>
      </c>
      <c r="EE43">
        <v>39490866</v>
      </c>
      <c r="EF43">
        <v>2</v>
      </c>
      <c r="EG43" t="s">
        <v>54</v>
      </c>
      <c r="EH43">
        <v>0</v>
      </c>
      <c r="EI43" t="s">
        <v>3</v>
      </c>
      <c r="EJ43">
        <v>1</v>
      </c>
      <c r="EK43">
        <v>15001</v>
      </c>
      <c r="EL43" t="s">
        <v>55</v>
      </c>
      <c r="EM43" t="s">
        <v>56</v>
      </c>
      <c r="EO43" t="s">
        <v>3</v>
      </c>
      <c r="EQ43">
        <v>0</v>
      </c>
      <c r="ER43">
        <v>261.67</v>
      </c>
      <c r="ES43">
        <v>261.67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50"/>
        <v>0</v>
      </c>
      <c r="FS43">
        <v>0</v>
      </c>
      <c r="FT43" t="s">
        <v>58</v>
      </c>
      <c r="FU43" t="s">
        <v>59</v>
      </c>
      <c r="FX43">
        <v>94.5</v>
      </c>
      <c r="FY43">
        <v>46.75</v>
      </c>
      <c r="GA43" t="s">
        <v>69</v>
      </c>
      <c r="GD43">
        <v>1</v>
      </c>
      <c r="GE43">
        <v>261.67</v>
      </c>
      <c r="GF43">
        <v>-1399667287</v>
      </c>
      <c r="GG43">
        <v>2</v>
      </c>
      <c r="GH43">
        <v>1</v>
      </c>
      <c r="GI43">
        <v>-2</v>
      </c>
      <c r="GJ43">
        <v>0</v>
      </c>
      <c r="GK43">
        <v>0</v>
      </c>
      <c r="GL43">
        <f t="shared" si="51"/>
        <v>0</v>
      </c>
      <c r="GM43">
        <f t="shared" si="52"/>
        <v>1308.3499999999999</v>
      </c>
      <c r="GN43">
        <f t="shared" si="53"/>
        <v>1308.3499999999999</v>
      </c>
      <c r="GO43">
        <f t="shared" si="54"/>
        <v>0</v>
      </c>
      <c r="GP43">
        <f t="shared" si="55"/>
        <v>0</v>
      </c>
      <c r="GR43">
        <v>3</v>
      </c>
      <c r="GS43">
        <v>5</v>
      </c>
      <c r="GT43">
        <v>0</v>
      </c>
      <c r="GU43" t="s">
        <v>3</v>
      </c>
      <c r="GV43">
        <f t="shared" si="56"/>
        <v>0</v>
      </c>
      <c r="GW43">
        <v>1</v>
      </c>
      <c r="GX43">
        <f t="shared" si="57"/>
        <v>0</v>
      </c>
      <c r="HA43">
        <v>0</v>
      </c>
      <c r="HB43">
        <v>0</v>
      </c>
      <c r="HC43">
        <f t="shared" si="58"/>
        <v>0</v>
      </c>
      <c r="IK43">
        <v>0</v>
      </c>
    </row>
    <row r="44" spans="1:245" x14ac:dyDescent="0.2">
      <c r="A44">
        <v>17</v>
      </c>
      <c r="B44">
        <v>1</v>
      </c>
      <c r="C44">
        <f>ROW(SmtRes!A61)</f>
        <v>61</v>
      </c>
      <c r="D44">
        <f>ROW(EtalonRes!A58)</f>
        <v>58</v>
      </c>
      <c r="E44" t="s">
        <v>91</v>
      </c>
      <c r="F44" t="s">
        <v>48</v>
      </c>
      <c r="G44" t="s">
        <v>92</v>
      </c>
      <c r="H44" t="s">
        <v>50</v>
      </c>
      <c r="I44">
        <v>0</v>
      </c>
      <c r="J44">
        <v>0</v>
      </c>
      <c r="O44">
        <f t="shared" si="21"/>
        <v>0</v>
      </c>
      <c r="P44">
        <f t="shared" si="22"/>
        <v>0</v>
      </c>
      <c r="Q44">
        <f t="shared" si="23"/>
        <v>0</v>
      </c>
      <c r="R44">
        <f t="shared" si="24"/>
        <v>0</v>
      </c>
      <c r="S44">
        <f t="shared" si="25"/>
        <v>0</v>
      </c>
      <c r="T44">
        <f t="shared" si="26"/>
        <v>0</v>
      </c>
      <c r="U44">
        <f t="shared" si="27"/>
        <v>0</v>
      </c>
      <c r="V44">
        <f t="shared" si="28"/>
        <v>0</v>
      </c>
      <c r="W44">
        <f t="shared" si="29"/>
        <v>0</v>
      </c>
      <c r="X44">
        <f t="shared" si="30"/>
        <v>0</v>
      </c>
      <c r="Y44">
        <f t="shared" si="31"/>
        <v>0</v>
      </c>
      <c r="AA44">
        <v>42104813</v>
      </c>
      <c r="AB44">
        <f t="shared" si="32"/>
        <v>1568.134</v>
      </c>
      <c r="AC44">
        <f t="shared" si="33"/>
        <v>1113.28</v>
      </c>
      <c r="AD44">
        <f>ROUND(((((ET44*1.25))-((EU44*1.25)))+AE44),6)</f>
        <v>17.037500000000001</v>
      </c>
      <c r="AE44">
        <f>ROUND(((EU44*1.25)),6)</f>
        <v>0.28749999999999998</v>
      </c>
      <c r="AF44">
        <f>ROUND(((EV44*1.15)),6)</f>
        <v>437.81650000000002</v>
      </c>
      <c r="AG44">
        <f t="shared" si="36"/>
        <v>0</v>
      </c>
      <c r="AH44">
        <f>((EW44*1.15))</f>
        <v>50.094000000000001</v>
      </c>
      <c r="AI44">
        <f>((EX44*1.25))</f>
        <v>2.5000000000000001E-2</v>
      </c>
      <c r="AJ44">
        <f t="shared" si="38"/>
        <v>0</v>
      </c>
      <c r="AK44">
        <v>1507.62</v>
      </c>
      <c r="AL44">
        <v>1113.28</v>
      </c>
      <c r="AM44">
        <v>13.63</v>
      </c>
      <c r="AN44">
        <v>0.23</v>
      </c>
      <c r="AO44">
        <v>380.71</v>
      </c>
      <c r="AP44">
        <v>0</v>
      </c>
      <c r="AQ44">
        <v>43.56</v>
      </c>
      <c r="AR44">
        <v>0.02</v>
      </c>
      <c r="AS44">
        <v>0</v>
      </c>
      <c r="AT44">
        <v>95</v>
      </c>
      <c r="AU44">
        <v>47</v>
      </c>
      <c r="AV44">
        <v>1</v>
      </c>
      <c r="AW44">
        <v>1</v>
      </c>
      <c r="AZ44">
        <v>1</v>
      </c>
      <c r="BA44">
        <v>29.06</v>
      </c>
      <c r="BB44">
        <v>10.01</v>
      </c>
      <c r="BC44">
        <v>5.31</v>
      </c>
      <c r="BD44" t="s">
        <v>3</v>
      </c>
      <c r="BE44" t="s">
        <v>3</v>
      </c>
      <c r="BF44" t="s">
        <v>3</v>
      </c>
      <c r="BG44" t="s">
        <v>3</v>
      </c>
      <c r="BH44">
        <v>0</v>
      </c>
      <c r="BI44">
        <v>1</v>
      </c>
      <c r="BJ44" t="s">
        <v>51</v>
      </c>
      <c r="BM44">
        <v>15001</v>
      </c>
      <c r="BN44">
        <v>0</v>
      </c>
      <c r="BO44" t="s">
        <v>48</v>
      </c>
      <c r="BP44">
        <v>1</v>
      </c>
      <c r="BQ44">
        <v>2</v>
      </c>
      <c r="BR44">
        <v>0</v>
      </c>
      <c r="BS44">
        <v>29.06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105</v>
      </c>
      <c r="CA44">
        <v>55</v>
      </c>
      <c r="CE44">
        <v>0</v>
      </c>
      <c r="CF44">
        <v>0</v>
      </c>
      <c r="CG44">
        <v>0</v>
      </c>
      <c r="CM44">
        <v>0</v>
      </c>
      <c r="CN44" t="s">
        <v>761</v>
      </c>
      <c r="CO44">
        <v>0</v>
      </c>
      <c r="CP44">
        <f t="shared" si="39"/>
        <v>0</v>
      </c>
      <c r="CQ44">
        <f t="shared" si="40"/>
        <v>5911.5167999999994</v>
      </c>
      <c r="CR44">
        <f t="shared" si="41"/>
        <v>170.54537500000001</v>
      </c>
      <c r="CS44">
        <f t="shared" si="42"/>
        <v>8.3547499999999992</v>
      </c>
      <c r="CT44">
        <f t="shared" si="43"/>
        <v>12722.94749</v>
      </c>
      <c r="CU44">
        <f t="shared" si="44"/>
        <v>0</v>
      </c>
      <c r="CV44">
        <f t="shared" si="45"/>
        <v>50.094000000000001</v>
      </c>
      <c r="CW44">
        <f t="shared" si="46"/>
        <v>2.5000000000000001E-2</v>
      </c>
      <c r="CX44">
        <f t="shared" si="47"/>
        <v>0</v>
      </c>
      <c r="CY44">
        <f t="shared" si="48"/>
        <v>0</v>
      </c>
      <c r="CZ44">
        <f t="shared" si="49"/>
        <v>0</v>
      </c>
      <c r="DC44" t="s">
        <v>3</v>
      </c>
      <c r="DD44" t="s">
        <v>3</v>
      </c>
      <c r="DE44" t="s">
        <v>52</v>
      </c>
      <c r="DF44" t="s">
        <v>52</v>
      </c>
      <c r="DG44" t="s">
        <v>53</v>
      </c>
      <c r="DH44" t="s">
        <v>3</v>
      </c>
      <c r="DI44" t="s">
        <v>53</v>
      </c>
      <c r="DJ44" t="s">
        <v>52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1005</v>
      </c>
      <c r="DV44" t="s">
        <v>50</v>
      </c>
      <c r="DW44" t="s">
        <v>50</v>
      </c>
      <c r="DX44">
        <v>100</v>
      </c>
      <c r="EE44">
        <v>39490866</v>
      </c>
      <c r="EF44">
        <v>2</v>
      </c>
      <c r="EG44" t="s">
        <v>54</v>
      </c>
      <c r="EH44">
        <v>0</v>
      </c>
      <c r="EI44" t="s">
        <v>3</v>
      </c>
      <c r="EJ44">
        <v>1</v>
      </c>
      <c r="EK44">
        <v>15001</v>
      </c>
      <c r="EL44" t="s">
        <v>55</v>
      </c>
      <c r="EM44" t="s">
        <v>56</v>
      </c>
      <c r="EO44" t="s">
        <v>57</v>
      </c>
      <c r="EQ44">
        <v>0</v>
      </c>
      <c r="ER44">
        <v>1507.62</v>
      </c>
      <c r="ES44">
        <v>1113.28</v>
      </c>
      <c r="ET44">
        <v>13.63</v>
      </c>
      <c r="EU44">
        <v>0.23</v>
      </c>
      <c r="EV44">
        <v>380.71</v>
      </c>
      <c r="EW44">
        <v>43.56</v>
      </c>
      <c r="EX44">
        <v>0.02</v>
      </c>
      <c r="EY44">
        <v>0</v>
      </c>
      <c r="FQ44">
        <v>0</v>
      </c>
      <c r="FR44">
        <f t="shared" si="50"/>
        <v>0</v>
      </c>
      <c r="FS44">
        <v>0</v>
      </c>
      <c r="FT44" t="s">
        <v>58</v>
      </c>
      <c r="FU44" t="s">
        <v>59</v>
      </c>
      <c r="FX44">
        <v>94.5</v>
      </c>
      <c r="FY44">
        <v>46.75</v>
      </c>
      <c r="GA44" t="s">
        <v>3</v>
      </c>
      <c r="GD44">
        <v>1</v>
      </c>
      <c r="GF44">
        <v>1533510518</v>
      </c>
      <c r="GG44">
        <v>2</v>
      </c>
      <c r="GH44">
        <v>1</v>
      </c>
      <c r="GI44">
        <v>2</v>
      </c>
      <c r="GJ44">
        <v>0</v>
      </c>
      <c r="GK44">
        <v>0</v>
      </c>
      <c r="GL44">
        <f t="shared" si="51"/>
        <v>0</v>
      </c>
      <c r="GM44">
        <f t="shared" si="52"/>
        <v>0</v>
      </c>
      <c r="GN44">
        <f t="shared" si="53"/>
        <v>0</v>
      </c>
      <c r="GO44">
        <f t="shared" si="54"/>
        <v>0</v>
      </c>
      <c r="GP44">
        <f t="shared" si="55"/>
        <v>0</v>
      </c>
      <c r="GR44">
        <v>0</v>
      </c>
      <c r="GS44">
        <v>3</v>
      </c>
      <c r="GT44">
        <v>0</v>
      </c>
      <c r="GU44" t="s">
        <v>3</v>
      </c>
      <c r="GV44">
        <f t="shared" si="56"/>
        <v>0</v>
      </c>
      <c r="GW44">
        <v>1</v>
      </c>
      <c r="GX44">
        <f t="shared" si="57"/>
        <v>0</v>
      </c>
      <c r="HA44">
        <v>0</v>
      </c>
      <c r="HB44">
        <v>0</v>
      </c>
      <c r="HC44">
        <f t="shared" si="58"/>
        <v>0</v>
      </c>
      <c r="IK44">
        <v>0</v>
      </c>
    </row>
    <row r="45" spans="1:245" x14ac:dyDescent="0.2">
      <c r="A45">
        <v>18</v>
      </c>
      <c r="B45">
        <v>1</v>
      </c>
      <c r="C45">
        <v>58</v>
      </c>
      <c r="E45" t="s">
        <v>93</v>
      </c>
      <c r="F45" t="s">
        <v>61</v>
      </c>
      <c r="G45" t="s">
        <v>62</v>
      </c>
      <c r="H45" t="s">
        <v>28</v>
      </c>
      <c r="I45">
        <f>I44*J45</f>
        <v>0</v>
      </c>
      <c r="J45">
        <v>-0.03</v>
      </c>
      <c r="O45">
        <f t="shared" si="21"/>
        <v>0</v>
      </c>
      <c r="P45">
        <f t="shared" si="22"/>
        <v>0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42104813</v>
      </c>
      <c r="AB45">
        <f t="shared" si="32"/>
        <v>4615.9399999999996</v>
      </c>
      <c r="AC45">
        <f t="shared" si="33"/>
        <v>4615.9399999999996</v>
      </c>
      <c r="AD45">
        <f>ROUND((((ET45)-(EU45))+AE45),6)</f>
        <v>0</v>
      </c>
      <c r="AE45">
        <f>ROUND((EU45),6)</f>
        <v>0</v>
      </c>
      <c r="AF45">
        <f>ROUND((EV45),6)</f>
        <v>0</v>
      </c>
      <c r="AG45">
        <f t="shared" si="36"/>
        <v>0</v>
      </c>
      <c r="AH45">
        <f>(EW45)</f>
        <v>0</v>
      </c>
      <c r="AI45">
        <f>(EX45)</f>
        <v>0</v>
      </c>
      <c r="AJ45">
        <f t="shared" si="38"/>
        <v>0</v>
      </c>
      <c r="AK45">
        <v>4615.9399999999996</v>
      </c>
      <c r="AL45">
        <v>4615.9399999999996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95</v>
      </c>
      <c r="AU45">
        <v>47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9.94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63</v>
      </c>
      <c r="BM45">
        <v>15001</v>
      </c>
      <c r="BN45">
        <v>0</v>
      </c>
      <c r="BO45" t="s">
        <v>61</v>
      </c>
      <c r="BP45">
        <v>1</v>
      </c>
      <c r="BQ45">
        <v>2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105</v>
      </c>
      <c r="CA45">
        <v>55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9"/>
        <v>0</v>
      </c>
      <c r="CQ45">
        <f t="shared" si="40"/>
        <v>45882.443599999991</v>
      </c>
      <c r="CR45">
        <f t="shared" si="41"/>
        <v>0</v>
      </c>
      <c r="CS45">
        <f t="shared" si="42"/>
        <v>0</v>
      </c>
      <c r="CT45">
        <f t="shared" si="43"/>
        <v>0</v>
      </c>
      <c r="CU45">
        <f t="shared" si="44"/>
        <v>0</v>
      </c>
      <c r="CV45">
        <f t="shared" si="45"/>
        <v>0</v>
      </c>
      <c r="CW45">
        <f t="shared" si="46"/>
        <v>0</v>
      </c>
      <c r="CX45">
        <f t="shared" si="47"/>
        <v>0</v>
      </c>
      <c r="CY45">
        <f t="shared" si="48"/>
        <v>0</v>
      </c>
      <c r="CZ45">
        <f t="shared" si="49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28</v>
      </c>
      <c r="DW45" t="s">
        <v>28</v>
      </c>
      <c r="DX45">
        <v>1000</v>
      </c>
      <c r="EE45">
        <v>39490866</v>
      </c>
      <c r="EF45">
        <v>2</v>
      </c>
      <c r="EG45" t="s">
        <v>54</v>
      </c>
      <c r="EH45">
        <v>0</v>
      </c>
      <c r="EI45" t="s">
        <v>3</v>
      </c>
      <c r="EJ45">
        <v>1</v>
      </c>
      <c r="EK45">
        <v>15001</v>
      </c>
      <c r="EL45" t="s">
        <v>55</v>
      </c>
      <c r="EM45" t="s">
        <v>56</v>
      </c>
      <c r="EO45" t="s">
        <v>3</v>
      </c>
      <c r="EQ45">
        <v>32768</v>
      </c>
      <c r="ER45">
        <v>4615.9399999999996</v>
      </c>
      <c r="ES45">
        <v>4615.9399999999996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50"/>
        <v>0</v>
      </c>
      <c r="FS45">
        <v>0</v>
      </c>
      <c r="FT45" t="s">
        <v>58</v>
      </c>
      <c r="FU45" t="s">
        <v>59</v>
      </c>
      <c r="FX45">
        <v>94.5</v>
      </c>
      <c r="FY45">
        <v>46.75</v>
      </c>
      <c r="GA45" t="s">
        <v>3</v>
      </c>
      <c r="GD45">
        <v>1</v>
      </c>
      <c r="GF45">
        <v>2076838230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51"/>
        <v>0</v>
      </c>
      <c r="GM45">
        <f t="shared" si="52"/>
        <v>0</v>
      </c>
      <c r="GN45">
        <f t="shared" si="53"/>
        <v>0</v>
      </c>
      <c r="GO45">
        <f t="shared" si="54"/>
        <v>0</v>
      </c>
      <c r="GP45">
        <f t="shared" si="55"/>
        <v>0</v>
      </c>
      <c r="GR45">
        <v>0</v>
      </c>
      <c r="GS45">
        <v>3</v>
      </c>
      <c r="GT45">
        <v>0</v>
      </c>
      <c r="GU45" t="s">
        <v>3</v>
      </c>
      <c r="GV45">
        <f t="shared" si="56"/>
        <v>0</v>
      </c>
      <c r="GW45">
        <v>1</v>
      </c>
      <c r="GX45">
        <f t="shared" si="57"/>
        <v>0</v>
      </c>
      <c r="HA45">
        <v>0</v>
      </c>
      <c r="HB45">
        <v>0</v>
      </c>
      <c r="HC45">
        <f t="shared" si="58"/>
        <v>0</v>
      </c>
      <c r="IK45">
        <v>0</v>
      </c>
    </row>
    <row r="46" spans="1:245" x14ac:dyDescent="0.2">
      <c r="A46">
        <v>18</v>
      </c>
      <c r="B46">
        <v>1</v>
      </c>
      <c r="C46">
        <v>61</v>
      </c>
      <c r="E46" t="s">
        <v>94</v>
      </c>
      <c r="F46" t="s">
        <v>65</v>
      </c>
      <c r="G46" t="s">
        <v>66</v>
      </c>
      <c r="H46" t="s">
        <v>67</v>
      </c>
      <c r="I46">
        <f>I44*J46</f>
        <v>0</v>
      </c>
      <c r="J46">
        <v>33.333300000000001</v>
      </c>
      <c r="O46">
        <f t="shared" si="21"/>
        <v>0</v>
      </c>
      <c r="P46">
        <f t="shared" si="22"/>
        <v>0</v>
      </c>
      <c r="Q46">
        <f t="shared" si="23"/>
        <v>0</v>
      </c>
      <c r="R46">
        <f t="shared" si="24"/>
        <v>0</v>
      </c>
      <c r="S46">
        <f t="shared" si="25"/>
        <v>0</v>
      </c>
      <c r="T46">
        <f t="shared" si="26"/>
        <v>0</v>
      </c>
      <c r="U46">
        <f t="shared" si="27"/>
        <v>0</v>
      </c>
      <c r="V46">
        <f t="shared" si="28"/>
        <v>0</v>
      </c>
      <c r="W46">
        <f t="shared" si="29"/>
        <v>0</v>
      </c>
      <c r="X46">
        <f t="shared" si="30"/>
        <v>0</v>
      </c>
      <c r="Y46">
        <f t="shared" si="31"/>
        <v>0</v>
      </c>
      <c r="AA46">
        <v>42104813</v>
      </c>
      <c r="AB46">
        <f t="shared" si="32"/>
        <v>261.67</v>
      </c>
      <c r="AC46">
        <f t="shared" si="33"/>
        <v>261.67</v>
      </c>
      <c r="AD46">
        <f>ROUND((((ET46)-(EU46))+AE46),6)</f>
        <v>0</v>
      </c>
      <c r="AE46">
        <f>ROUND((EU46),6)</f>
        <v>0</v>
      </c>
      <c r="AF46">
        <f>ROUND((EV46),6)</f>
        <v>0</v>
      </c>
      <c r="AG46">
        <f t="shared" si="36"/>
        <v>0</v>
      </c>
      <c r="AH46">
        <f>(EW46)</f>
        <v>0</v>
      </c>
      <c r="AI46">
        <f>(EX46)</f>
        <v>0</v>
      </c>
      <c r="AJ46">
        <f t="shared" si="38"/>
        <v>0</v>
      </c>
      <c r="AK46">
        <v>261.67</v>
      </c>
      <c r="AL46">
        <v>261.67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95</v>
      </c>
      <c r="AU46">
        <v>47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1</v>
      </c>
      <c r="BJ46" t="s">
        <v>68</v>
      </c>
      <c r="BM46">
        <v>15001</v>
      </c>
      <c r="BN46">
        <v>0</v>
      </c>
      <c r="BO46" t="s">
        <v>3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105</v>
      </c>
      <c r="CA46">
        <v>55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39"/>
        <v>0</v>
      </c>
      <c r="CQ46">
        <f t="shared" si="40"/>
        <v>261.67</v>
      </c>
      <c r="CR46">
        <f t="shared" si="41"/>
        <v>0</v>
      </c>
      <c r="CS46">
        <f t="shared" si="42"/>
        <v>0</v>
      </c>
      <c r="CT46">
        <f t="shared" si="43"/>
        <v>0</v>
      </c>
      <c r="CU46">
        <f t="shared" si="44"/>
        <v>0</v>
      </c>
      <c r="CV46">
        <f t="shared" si="45"/>
        <v>0</v>
      </c>
      <c r="CW46">
        <f t="shared" si="46"/>
        <v>0</v>
      </c>
      <c r="CX46">
        <f t="shared" si="47"/>
        <v>0</v>
      </c>
      <c r="CY46">
        <f t="shared" si="48"/>
        <v>0</v>
      </c>
      <c r="CZ46">
        <f t="shared" si="49"/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1002</v>
      </c>
      <c r="DV46" t="s">
        <v>67</v>
      </c>
      <c r="DW46" t="s">
        <v>67</v>
      </c>
      <c r="DX46">
        <v>1</v>
      </c>
      <c r="EE46">
        <v>39490866</v>
      </c>
      <c r="EF46">
        <v>2</v>
      </c>
      <c r="EG46" t="s">
        <v>54</v>
      </c>
      <c r="EH46">
        <v>0</v>
      </c>
      <c r="EI46" t="s">
        <v>3</v>
      </c>
      <c r="EJ46">
        <v>1</v>
      </c>
      <c r="EK46">
        <v>15001</v>
      </c>
      <c r="EL46" t="s">
        <v>55</v>
      </c>
      <c r="EM46" t="s">
        <v>56</v>
      </c>
      <c r="EO46" t="s">
        <v>3</v>
      </c>
      <c r="EQ46">
        <v>0</v>
      </c>
      <c r="ER46">
        <v>261.67</v>
      </c>
      <c r="ES46">
        <v>261.67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50"/>
        <v>0</v>
      </c>
      <c r="FS46">
        <v>0</v>
      </c>
      <c r="FT46" t="s">
        <v>58</v>
      </c>
      <c r="FU46" t="s">
        <v>59</v>
      </c>
      <c r="FX46">
        <v>94.5</v>
      </c>
      <c r="FY46">
        <v>46.75</v>
      </c>
      <c r="GA46" t="s">
        <v>69</v>
      </c>
      <c r="GD46">
        <v>1</v>
      </c>
      <c r="GE46">
        <v>261.67</v>
      </c>
      <c r="GF46">
        <v>-1399667287</v>
      </c>
      <c r="GG46">
        <v>2</v>
      </c>
      <c r="GH46">
        <v>1</v>
      </c>
      <c r="GI46">
        <v>-2</v>
      </c>
      <c r="GJ46">
        <v>0</v>
      </c>
      <c r="GK46">
        <v>0</v>
      </c>
      <c r="GL46">
        <f t="shared" si="51"/>
        <v>0</v>
      </c>
      <c r="GM46">
        <f t="shared" si="52"/>
        <v>0</v>
      </c>
      <c r="GN46">
        <f t="shared" si="53"/>
        <v>0</v>
      </c>
      <c r="GO46">
        <f t="shared" si="54"/>
        <v>0</v>
      </c>
      <c r="GP46">
        <f t="shared" si="55"/>
        <v>0</v>
      </c>
      <c r="GR46">
        <v>3</v>
      </c>
      <c r="GS46">
        <v>5</v>
      </c>
      <c r="GT46">
        <v>0</v>
      </c>
      <c r="GU46" t="s">
        <v>3</v>
      </c>
      <c r="GV46">
        <f t="shared" si="56"/>
        <v>0</v>
      </c>
      <c r="GW46">
        <v>1</v>
      </c>
      <c r="GX46">
        <f t="shared" si="57"/>
        <v>0</v>
      </c>
      <c r="HA46">
        <v>0</v>
      </c>
      <c r="HB46">
        <v>0</v>
      </c>
      <c r="HC46">
        <f t="shared" si="58"/>
        <v>0</v>
      </c>
      <c r="IK46">
        <v>0</v>
      </c>
    </row>
    <row r="47" spans="1:245" x14ac:dyDescent="0.2">
      <c r="A47">
        <v>17</v>
      </c>
      <c r="B47">
        <v>1</v>
      </c>
      <c r="C47">
        <f>ROW(SmtRes!A82)</f>
        <v>82</v>
      </c>
      <c r="D47">
        <f>ROW(EtalonRes!A79)</f>
        <v>79</v>
      </c>
      <c r="E47" t="s">
        <v>95</v>
      </c>
      <c r="F47" t="s">
        <v>96</v>
      </c>
      <c r="G47" t="s">
        <v>97</v>
      </c>
      <c r="H47" t="s">
        <v>98</v>
      </c>
      <c r="I47">
        <f>ROUND(45/100,9)</f>
        <v>0.45</v>
      </c>
      <c r="J47">
        <v>0</v>
      </c>
      <c r="O47">
        <f t="shared" si="21"/>
        <v>33347.1</v>
      </c>
      <c r="P47">
        <f t="shared" si="22"/>
        <v>18955.09</v>
      </c>
      <c r="Q47">
        <f t="shared" si="23"/>
        <v>70.05</v>
      </c>
      <c r="R47">
        <f t="shared" si="24"/>
        <v>0</v>
      </c>
      <c r="S47">
        <f t="shared" si="25"/>
        <v>14321.96</v>
      </c>
      <c r="T47">
        <f t="shared" si="26"/>
        <v>0</v>
      </c>
      <c r="U47">
        <f t="shared" si="27"/>
        <v>54.337499999999991</v>
      </c>
      <c r="V47">
        <f t="shared" si="28"/>
        <v>0</v>
      </c>
      <c r="W47">
        <f t="shared" si="29"/>
        <v>0</v>
      </c>
      <c r="X47">
        <f t="shared" si="30"/>
        <v>15181.28</v>
      </c>
      <c r="Y47">
        <f t="shared" si="31"/>
        <v>7733.86</v>
      </c>
      <c r="AA47">
        <v>42104813</v>
      </c>
      <c r="AB47">
        <f t="shared" si="32"/>
        <v>7711.8824999999997</v>
      </c>
      <c r="AC47">
        <f t="shared" si="33"/>
        <v>6591.93</v>
      </c>
      <c r="AD47">
        <f>ROUND(((((ET47*1.25))-((EU47*1.25)))+AE47),6)</f>
        <v>24.75</v>
      </c>
      <c r="AE47">
        <f>ROUND(((EU47*1.25)),6)</f>
        <v>0</v>
      </c>
      <c r="AF47">
        <f>ROUND(((EV47*1.15)),6)</f>
        <v>1095.2025000000001</v>
      </c>
      <c r="AG47">
        <f t="shared" si="36"/>
        <v>0</v>
      </c>
      <c r="AH47">
        <f>((EW47*1.15))</f>
        <v>120.74999999999999</v>
      </c>
      <c r="AI47">
        <f>((EX47*1.25))</f>
        <v>0</v>
      </c>
      <c r="AJ47">
        <f t="shared" si="38"/>
        <v>0</v>
      </c>
      <c r="AK47">
        <v>7564.08</v>
      </c>
      <c r="AL47">
        <v>6591.93</v>
      </c>
      <c r="AM47">
        <v>19.8</v>
      </c>
      <c r="AN47">
        <v>0</v>
      </c>
      <c r="AO47">
        <v>952.35</v>
      </c>
      <c r="AP47">
        <v>0</v>
      </c>
      <c r="AQ47">
        <v>105</v>
      </c>
      <c r="AR47">
        <v>0</v>
      </c>
      <c r="AS47">
        <v>0</v>
      </c>
      <c r="AT47">
        <v>106</v>
      </c>
      <c r="AU47">
        <v>54</v>
      </c>
      <c r="AV47">
        <v>1</v>
      </c>
      <c r="AW47">
        <v>1</v>
      </c>
      <c r="AZ47">
        <v>1</v>
      </c>
      <c r="BA47">
        <v>29.06</v>
      </c>
      <c r="BB47">
        <v>6.29</v>
      </c>
      <c r="BC47">
        <v>6.39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99</v>
      </c>
      <c r="BM47">
        <v>10001</v>
      </c>
      <c r="BN47">
        <v>0</v>
      </c>
      <c r="BO47" t="s">
        <v>96</v>
      </c>
      <c r="BP47">
        <v>1</v>
      </c>
      <c r="BQ47">
        <v>2</v>
      </c>
      <c r="BR47">
        <v>0</v>
      </c>
      <c r="BS47">
        <v>29.06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118</v>
      </c>
      <c r="CA47">
        <v>63</v>
      </c>
      <c r="CE47">
        <v>0</v>
      </c>
      <c r="CF47">
        <v>0</v>
      </c>
      <c r="CG47">
        <v>0</v>
      </c>
      <c r="CM47">
        <v>0</v>
      </c>
      <c r="CN47" t="s">
        <v>761</v>
      </c>
      <c r="CO47">
        <v>0</v>
      </c>
      <c r="CP47">
        <f t="shared" si="39"/>
        <v>33347.1</v>
      </c>
      <c r="CQ47">
        <f t="shared" si="40"/>
        <v>42122.432699999998</v>
      </c>
      <c r="CR47">
        <f t="shared" si="41"/>
        <v>155.67750000000001</v>
      </c>
      <c r="CS47">
        <f t="shared" si="42"/>
        <v>0</v>
      </c>
      <c r="CT47">
        <f t="shared" si="43"/>
        <v>31826.584650000001</v>
      </c>
      <c r="CU47">
        <f t="shared" si="44"/>
        <v>0</v>
      </c>
      <c r="CV47">
        <f t="shared" si="45"/>
        <v>120.74999999999999</v>
      </c>
      <c r="CW47">
        <f t="shared" si="46"/>
        <v>0</v>
      </c>
      <c r="CX47">
        <f t="shared" si="47"/>
        <v>0</v>
      </c>
      <c r="CY47">
        <f t="shared" si="48"/>
        <v>15181.277599999999</v>
      </c>
      <c r="CZ47">
        <f t="shared" si="49"/>
        <v>7733.8584000000001</v>
      </c>
      <c r="DC47" t="s">
        <v>3</v>
      </c>
      <c r="DD47" t="s">
        <v>3</v>
      </c>
      <c r="DE47" t="s">
        <v>52</v>
      </c>
      <c r="DF47" t="s">
        <v>52</v>
      </c>
      <c r="DG47" t="s">
        <v>53</v>
      </c>
      <c r="DH47" t="s">
        <v>3</v>
      </c>
      <c r="DI47" t="s">
        <v>53</v>
      </c>
      <c r="DJ47" t="s">
        <v>52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98</v>
      </c>
      <c r="DW47" t="s">
        <v>98</v>
      </c>
      <c r="DX47">
        <v>100</v>
      </c>
      <c r="EE47">
        <v>39490840</v>
      </c>
      <c r="EF47">
        <v>2</v>
      </c>
      <c r="EG47" t="s">
        <v>54</v>
      </c>
      <c r="EH47">
        <v>0</v>
      </c>
      <c r="EI47" t="s">
        <v>3</v>
      </c>
      <c r="EJ47">
        <v>1</v>
      </c>
      <c r="EK47">
        <v>10001</v>
      </c>
      <c r="EL47" t="s">
        <v>100</v>
      </c>
      <c r="EM47" t="s">
        <v>101</v>
      </c>
      <c r="EO47" t="s">
        <v>57</v>
      </c>
      <c r="EQ47">
        <v>0</v>
      </c>
      <c r="ER47">
        <v>7564.08</v>
      </c>
      <c r="ES47">
        <v>6591.93</v>
      </c>
      <c r="ET47">
        <v>19.8</v>
      </c>
      <c r="EU47">
        <v>0</v>
      </c>
      <c r="EV47">
        <v>952.35</v>
      </c>
      <c r="EW47">
        <v>105</v>
      </c>
      <c r="EX47">
        <v>0</v>
      </c>
      <c r="EY47">
        <v>0</v>
      </c>
      <c r="FQ47">
        <v>0</v>
      </c>
      <c r="FR47">
        <f t="shared" si="50"/>
        <v>0</v>
      </c>
      <c r="FS47">
        <v>0</v>
      </c>
      <c r="FT47" t="s">
        <v>58</v>
      </c>
      <c r="FU47" t="s">
        <v>59</v>
      </c>
      <c r="FX47">
        <v>106.2</v>
      </c>
      <c r="FY47">
        <v>53.55</v>
      </c>
      <c r="GA47" t="s">
        <v>3</v>
      </c>
      <c r="GD47">
        <v>1</v>
      </c>
      <c r="GF47">
        <v>1539860604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51"/>
        <v>0</v>
      </c>
      <c r="GM47">
        <f t="shared" si="52"/>
        <v>56262.239999999998</v>
      </c>
      <c r="GN47">
        <f t="shared" si="53"/>
        <v>56262.239999999998</v>
      </c>
      <c r="GO47">
        <f t="shared" si="54"/>
        <v>0</v>
      </c>
      <c r="GP47">
        <f t="shared" si="55"/>
        <v>0</v>
      </c>
      <c r="GR47">
        <v>0</v>
      </c>
      <c r="GS47">
        <v>3</v>
      </c>
      <c r="GT47">
        <v>0</v>
      </c>
      <c r="GU47" t="s">
        <v>3</v>
      </c>
      <c r="GV47">
        <f t="shared" si="56"/>
        <v>0</v>
      </c>
      <c r="GW47">
        <v>1</v>
      </c>
      <c r="GX47">
        <f t="shared" si="57"/>
        <v>0</v>
      </c>
      <c r="HA47">
        <v>0</v>
      </c>
      <c r="HB47">
        <v>0</v>
      </c>
      <c r="HC47">
        <f t="shared" si="58"/>
        <v>0</v>
      </c>
      <c r="IK47">
        <v>0</v>
      </c>
    </row>
    <row r="48" spans="1:245" x14ac:dyDescent="0.2">
      <c r="A48">
        <v>18</v>
      </c>
      <c r="B48">
        <v>1</v>
      </c>
      <c r="C48">
        <v>81</v>
      </c>
      <c r="E48" t="s">
        <v>102</v>
      </c>
      <c r="F48" t="s">
        <v>103</v>
      </c>
      <c r="G48" t="s">
        <v>104</v>
      </c>
      <c r="H48" t="s">
        <v>105</v>
      </c>
      <c r="I48">
        <f>I47*J48</f>
        <v>0.3</v>
      </c>
      <c r="J48">
        <v>0.66666666666666663</v>
      </c>
      <c r="O48">
        <f t="shared" si="21"/>
        <v>82.77</v>
      </c>
      <c r="P48">
        <f t="shared" si="22"/>
        <v>82.77</v>
      </c>
      <c r="Q48">
        <f t="shared" si="23"/>
        <v>0</v>
      </c>
      <c r="R48">
        <f t="shared" si="24"/>
        <v>0</v>
      </c>
      <c r="S48">
        <f t="shared" si="25"/>
        <v>0</v>
      </c>
      <c r="T48">
        <f t="shared" si="26"/>
        <v>0</v>
      </c>
      <c r="U48">
        <f t="shared" si="27"/>
        <v>0</v>
      </c>
      <c r="V48">
        <f t="shared" si="28"/>
        <v>0</v>
      </c>
      <c r="W48">
        <f t="shared" si="29"/>
        <v>0.03</v>
      </c>
      <c r="X48">
        <f t="shared" si="30"/>
        <v>0</v>
      </c>
      <c r="Y48">
        <f t="shared" si="31"/>
        <v>0</v>
      </c>
      <c r="AA48">
        <v>42104813</v>
      </c>
      <c r="AB48">
        <f t="shared" si="32"/>
        <v>38.86</v>
      </c>
      <c r="AC48">
        <f t="shared" si="33"/>
        <v>38.86</v>
      </c>
      <c r="AD48">
        <f>ROUND((((ET48)-(EU48))+AE48),6)</f>
        <v>0</v>
      </c>
      <c r="AE48">
        <f>ROUND((EU48),6)</f>
        <v>0</v>
      </c>
      <c r="AF48">
        <f>ROUND((EV48),6)</f>
        <v>0</v>
      </c>
      <c r="AG48">
        <f t="shared" si="36"/>
        <v>0</v>
      </c>
      <c r="AH48">
        <f>(EW48)</f>
        <v>0</v>
      </c>
      <c r="AI48">
        <f>(EX48)</f>
        <v>0</v>
      </c>
      <c r="AJ48">
        <f t="shared" si="38"/>
        <v>0.09</v>
      </c>
      <c r="AK48">
        <v>38.86</v>
      </c>
      <c r="AL48">
        <v>38.86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0.09</v>
      </c>
      <c r="AT48">
        <v>106</v>
      </c>
      <c r="AU48">
        <v>54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7.1</v>
      </c>
      <c r="BD48" t="s">
        <v>3</v>
      </c>
      <c r="BE48" t="s">
        <v>3</v>
      </c>
      <c r="BF48" t="s">
        <v>3</v>
      </c>
      <c r="BG48" t="s">
        <v>3</v>
      </c>
      <c r="BH48">
        <v>3</v>
      </c>
      <c r="BI48">
        <v>1</v>
      </c>
      <c r="BJ48" t="s">
        <v>106</v>
      </c>
      <c r="BM48">
        <v>10001</v>
      </c>
      <c r="BN48">
        <v>0</v>
      </c>
      <c r="BO48" t="s">
        <v>103</v>
      </c>
      <c r="BP48">
        <v>1</v>
      </c>
      <c r="BQ48">
        <v>2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118</v>
      </c>
      <c r="CA48">
        <v>63</v>
      </c>
      <c r="CE48">
        <v>0</v>
      </c>
      <c r="CF48">
        <v>0</v>
      </c>
      <c r="CG48">
        <v>0</v>
      </c>
      <c r="CM48">
        <v>0</v>
      </c>
      <c r="CN48" t="s">
        <v>3</v>
      </c>
      <c r="CO48">
        <v>0</v>
      </c>
      <c r="CP48">
        <f t="shared" si="39"/>
        <v>82.77</v>
      </c>
      <c r="CQ48">
        <f t="shared" si="40"/>
        <v>275.90600000000001</v>
      </c>
      <c r="CR48">
        <f t="shared" si="41"/>
        <v>0</v>
      </c>
      <c r="CS48">
        <f t="shared" si="42"/>
        <v>0</v>
      </c>
      <c r="CT48">
        <f t="shared" si="43"/>
        <v>0</v>
      </c>
      <c r="CU48">
        <f t="shared" si="44"/>
        <v>0</v>
      </c>
      <c r="CV48">
        <f t="shared" si="45"/>
        <v>0</v>
      </c>
      <c r="CW48">
        <f t="shared" si="46"/>
        <v>0</v>
      </c>
      <c r="CX48">
        <f t="shared" si="47"/>
        <v>0.09</v>
      </c>
      <c r="CY48">
        <f t="shared" si="48"/>
        <v>0</v>
      </c>
      <c r="CZ48">
        <f t="shared" si="49"/>
        <v>0</v>
      </c>
      <c r="DC48" t="s">
        <v>3</v>
      </c>
      <c r="DD48" t="s">
        <v>3</v>
      </c>
      <c r="DE48" t="s">
        <v>3</v>
      </c>
      <c r="DF48" t="s">
        <v>3</v>
      </c>
      <c r="DG48" t="s">
        <v>3</v>
      </c>
      <c r="DH48" t="s">
        <v>3</v>
      </c>
      <c r="DI48" t="s">
        <v>3</v>
      </c>
      <c r="DJ48" t="s">
        <v>3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1010</v>
      </c>
      <c r="DV48" t="s">
        <v>105</v>
      </c>
      <c r="DW48" t="s">
        <v>105</v>
      </c>
      <c r="DX48">
        <v>100</v>
      </c>
      <c r="EE48">
        <v>39490840</v>
      </c>
      <c r="EF48">
        <v>2</v>
      </c>
      <c r="EG48" t="s">
        <v>54</v>
      </c>
      <c r="EH48">
        <v>0</v>
      </c>
      <c r="EI48" t="s">
        <v>3</v>
      </c>
      <c r="EJ48">
        <v>1</v>
      </c>
      <c r="EK48">
        <v>10001</v>
      </c>
      <c r="EL48" t="s">
        <v>100</v>
      </c>
      <c r="EM48" t="s">
        <v>101</v>
      </c>
      <c r="EO48" t="s">
        <v>3</v>
      </c>
      <c r="EQ48">
        <v>0</v>
      </c>
      <c r="ER48">
        <v>38.86</v>
      </c>
      <c r="ES48">
        <v>38.86</v>
      </c>
      <c r="ET48">
        <v>0</v>
      </c>
      <c r="EU48">
        <v>0</v>
      </c>
      <c r="EV48">
        <v>0</v>
      </c>
      <c r="EW48">
        <v>0</v>
      </c>
      <c r="EX48">
        <v>0</v>
      </c>
      <c r="FQ48">
        <v>0</v>
      </c>
      <c r="FR48">
        <f t="shared" si="50"/>
        <v>0</v>
      </c>
      <c r="FS48">
        <v>0</v>
      </c>
      <c r="FT48" t="s">
        <v>58</v>
      </c>
      <c r="FU48" t="s">
        <v>59</v>
      </c>
      <c r="FX48">
        <v>106.2</v>
      </c>
      <c r="FY48">
        <v>53.55</v>
      </c>
      <c r="GA48" t="s">
        <v>3</v>
      </c>
      <c r="GD48">
        <v>1</v>
      </c>
      <c r="GF48">
        <v>-1711051367</v>
      </c>
      <c r="GG48">
        <v>2</v>
      </c>
      <c r="GH48">
        <v>1</v>
      </c>
      <c r="GI48">
        <v>2</v>
      </c>
      <c r="GJ48">
        <v>0</v>
      </c>
      <c r="GK48">
        <v>0</v>
      </c>
      <c r="GL48">
        <f t="shared" si="51"/>
        <v>0</v>
      </c>
      <c r="GM48">
        <f t="shared" si="52"/>
        <v>82.77</v>
      </c>
      <c r="GN48">
        <f t="shared" si="53"/>
        <v>82.77</v>
      </c>
      <c r="GO48">
        <f t="shared" si="54"/>
        <v>0</v>
      </c>
      <c r="GP48">
        <f t="shared" si="55"/>
        <v>0</v>
      </c>
      <c r="GR48">
        <v>0</v>
      </c>
      <c r="GS48">
        <v>3</v>
      </c>
      <c r="GT48">
        <v>0</v>
      </c>
      <c r="GU48" t="s">
        <v>3</v>
      </c>
      <c r="GV48">
        <f t="shared" si="56"/>
        <v>0</v>
      </c>
      <c r="GW48">
        <v>1</v>
      </c>
      <c r="GX48">
        <f t="shared" si="57"/>
        <v>0</v>
      </c>
      <c r="HA48">
        <v>0</v>
      </c>
      <c r="HB48">
        <v>0</v>
      </c>
      <c r="HC48">
        <f t="shared" si="58"/>
        <v>0</v>
      </c>
      <c r="IK48">
        <v>0</v>
      </c>
    </row>
    <row r="49" spans="1:245" x14ac:dyDescent="0.2">
      <c r="A49">
        <v>17</v>
      </c>
      <c r="B49">
        <v>1</v>
      </c>
      <c r="C49">
        <f>ROW(SmtRes!A92)</f>
        <v>92</v>
      </c>
      <c r="D49">
        <f>ROW(EtalonRes!A88)</f>
        <v>88</v>
      </c>
      <c r="E49" t="s">
        <v>107</v>
      </c>
      <c r="F49" t="s">
        <v>108</v>
      </c>
      <c r="G49" t="s">
        <v>109</v>
      </c>
      <c r="H49" t="s">
        <v>50</v>
      </c>
      <c r="I49">
        <f>ROUND(45/100,9)</f>
        <v>0.45</v>
      </c>
      <c r="J49">
        <v>0</v>
      </c>
      <c r="O49">
        <f t="shared" si="21"/>
        <v>11258.57</v>
      </c>
      <c r="P49">
        <f t="shared" si="22"/>
        <v>2896.48</v>
      </c>
      <c r="Q49">
        <f t="shared" si="23"/>
        <v>81.56</v>
      </c>
      <c r="R49">
        <f t="shared" si="24"/>
        <v>3.76</v>
      </c>
      <c r="S49">
        <f t="shared" si="25"/>
        <v>8280.5300000000007</v>
      </c>
      <c r="T49">
        <f t="shared" si="26"/>
        <v>0</v>
      </c>
      <c r="U49">
        <f t="shared" si="27"/>
        <v>32.602499999999999</v>
      </c>
      <c r="V49">
        <f t="shared" si="28"/>
        <v>1.1250000000000001E-2</v>
      </c>
      <c r="W49">
        <f t="shared" si="29"/>
        <v>0</v>
      </c>
      <c r="X49">
        <f t="shared" si="30"/>
        <v>7870.08</v>
      </c>
      <c r="Y49">
        <f t="shared" si="31"/>
        <v>3893.62</v>
      </c>
      <c r="AA49">
        <v>42104813</v>
      </c>
      <c r="AB49">
        <f t="shared" si="32"/>
        <v>1856.6980000000001</v>
      </c>
      <c r="AC49">
        <f t="shared" si="33"/>
        <v>1205.3599999999999</v>
      </c>
      <c r="AD49">
        <f>ROUND(((((ET49*1.25))-((EU49*1.25)))+AE49),6)</f>
        <v>18.125</v>
      </c>
      <c r="AE49">
        <f>ROUND(((EU49*1.25)),6)</f>
        <v>0.28749999999999998</v>
      </c>
      <c r="AF49">
        <f>ROUND(((EV49*1.15)),6)</f>
        <v>633.21299999999997</v>
      </c>
      <c r="AG49">
        <f t="shared" si="36"/>
        <v>0</v>
      </c>
      <c r="AH49">
        <f>((EW49*1.15))</f>
        <v>72.449999999999989</v>
      </c>
      <c r="AI49">
        <f>((EX49*1.25))</f>
        <v>2.5000000000000001E-2</v>
      </c>
      <c r="AJ49">
        <f t="shared" si="38"/>
        <v>0</v>
      </c>
      <c r="AK49">
        <v>1770.48</v>
      </c>
      <c r="AL49">
        <v>1205.3599999999999</v>
      </c>
      <c r="AM49">
        <v>14.5</v>
      </c>
      <c r="AN49">
        <v>0.23</v>
      </c>
      <c r="AO49">
        <v>550.62</v>
      </c>
      <c r="AP49">
        <v>0</v>
      </c>
      <c r="AQ49">
        <v>63</v>
      </c>
      <c r="AR49">
        <v>0.02</v>
      </c>
      <c r="AS49">
        <v>0</v>
      </c>
      <c r="AT49">
        <v>95</v>
      </c>
      <c r="AU49">
        <v>47</v>
      </c>
      <c r="AV49">
        <v>1</v>
      </c>
      <c r="AW49">
        <v>1</v>
      </c>
      <c r="AZ49">
        <v>1</v>
      </c>
      <c r="BA49">
        <v>29.06</v>
      </c>
      <c r="BB49">
        <v>10</v>
      </c>
      <c r="BC49">
        <v>5.34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110</v>
      </c>
      <c r="BM49">
        <v>15001</v>
      </c>
      <c r="BN49">
        <v>0</v>
      </c>
      <c r="BO49" t="s">
        <v>108</v>
      </c>
      <c r="BP49">
        <v>1</v>
      </c>
      <c r="BQ49">
        <v>2</v>
      </c>
      <c r="BR49">
        <v>0</v>
      </c>
      <c r="BS49">
        <v>29.06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105</v>
      </c>
      <c r="CA49">
        <v>55</v>
      </c>
      <c r="CE49">
        <v>0</v>
      </c>
      <c r="CF49">
        <v>0</v>
      </c>
      <c r="CG49">
        <v>0</v>
      </c>
      <c r="CM49">
        <v>0</v>
      </c>
      <c r="CN49" t="s">
        <v>761</v>
      </c>
      <c r="CO49">
        <v>0</v>
      </c>
      <c r="CP49">
        <f t="shared" si="39"/>
        <v>11258.57</v>
      </c>
      <c r="CQ49">
        <f t="shared" si="40"/>
        <v>6436.6223999999993</v>
      </c>
      <c r="CR49">
        <f t="shared" si="41"/>
        <v>181.25</v>
      </c>
      <c r="CS49">
        <f t="shared" si="42"/>
        <v>8.3547499999999992</v>
      </c>
      <c r="CT49">
        <f t="shared" si="43"/>
        <v>18401.169779999997</v>
      </c>
      <c r="CU49">
        <f t="shared" si="44"/>
        <v>0</v>
      </c>
      <c r="CV49">
        <f t="shared" si="45"/>
        <v>72.449999999999989</v>
      </c>
      <c r="CW49">
        <f t="shared" si="46"/>
        <v>2.5000000000000001E-2</v>
      </c>
      <c r="CX49">
        <f t="shared" si="47"/>
        <v>0</v>
      </c>
      <c r="CY49">
        <f t="shared" si="48"/>
        <v>7870.0755000000008</v>
      </c>
      <c r="CZ49">
        <f t="shared" si="49"/>
        <v>3893.6163000000006</v>
      </c>
      <c r="DC49" t="s">
        <v>3</v>
      </c>
      <c r="DD49" t="s">
        <v>3</v>
      </c>
      <c r="DE49" t="s">
        <v>52</v>
      </c>
      <c r="DF49" t="s">
        <v>52</v>
      </c>
      <c r="DG49" t="s">
        <v>53</v>
      </c>
      <c r="DH49" t="s">
        <v>3</v>
      </c>
      <c r="DI49" t="s">
        <v>53</v>
      </c>
      <c r="DJ49" t="s">
        <v>52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1005</v>
      </c>
      <c r="DV49" t="s">
        <v>50</v>
      </c>
      <c r="DW49" t="s">
        <v>50</v>
      </c>
      <c r="DX49">
        <v>100</v>
      </c>
      <c r="EE49">
        <v>39490866</v>
      </c>
      <c r="EF49">
        <v>2</v>
      </c>
      <c r="EG49" t="s">
        <v>54</v>
      </c>
      <c r="EH49">
        <v>0</v>
      </c>
      <c r="EI49" t="s">
        <v>3</v>
      </c>
      <c r="EJ49">
        <v>1</v>
      </c>
      <c r="EK49">
        <v>15001</v>
      </c>
      <c r="EL49" t="s">
        <v>55</v>
      </c>
      <c r="EM49" t="s">
        <v>56</v>
      </c>
      <c r="EO49" t="s">
        <v>57</v>
      </c>
      <c r="EQ49">
        <v>0</v>
      </c>
      <c r="ER49">
        <v>1770.48</v>
      </c>
      <c r="ES49">
        <v>1205.3599999999999</v>
      </c>
      <c r="ET49">
        <v>14.5</v>
      </c>
      <c r="EU49">
        <v>0.23</v>
      </c>
      <c r="EV49">
        <v>550.62</v>
      </c>
      <c r="EW49">
        <v>63</v>
      </c>
      <c r="EX49">
        <v>0.02</v>
      </c>
      <c r="EY49">
        <v>0</v>
      </c>
      <c r="FQ49">
        <v>0</v>
      </c>
      <c r="FR49">
        <f t="shared" si="50"/>
        <v>0</v>
      </c>
      <c r="FS49">
        <v>0</v>
      </c>
      <c r="FT49" t="s">
        <v>58</v>
      </c>
      <c r="FU49" t="s">
        <v>59</v>
      </c>
      <c r="FX49">
        <v>94.5</v>
      </c>
      <c r="FY49">
        <v>46.75</v>
      </c>
      <c r="GA49" t="s">
        <v>3</v>
      </c>
      <c r="GD49">
        <v>1</v>
      </c>
      <c r="GF49">
        <v>1114677577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51"/>
        <v>0</v>
      </c>
      <c r="GM49">
        <f t="shared" si="52"/>
        <v>23022.27</v>
      </c>
      <c r="GN49">
        <f t="shared" si="53"/>
        <v>23022.27</v>
      </c>
      <c r="GO49">
        <f t="shared" si="54"/>
        <v>0</v>
      </c>
      <c r="GP49">
        <f t="shared" si="55"/>
        <v>0</v>
      </c>
      <c r="GR49">
        <v>0</v>
      </c>
      <c r="GS49">
        <v>3</v>
      </c>
      <c r="GT49">
        <v>0</v>
      </c>
      <c r="GU49" t="s">
        <v>3</v>
      </c>
      <c r="GV49">
        <f t="shared" si="56"/>
        <v>0</v>
      </c>
      <c r="GW49">
        <v>1</v>
      </c>
      <c r="GX49">
        <f t="shared" si="57"/>
        <v>0</v>
      </c>
      <c r="HA49">
        <v>0</v>
      </c>
      <c r="HB49">
        <v>0</v>
      </c>
      <c r="HC49">
        <f t="shared" si="58"/>
        <v>0</v>
      </c>
      <c r="IK49">
        <v>0</v>
      </c>
    </row>
    <row r="50" spans="1:245" x14ac:dyDescent="0.2">
      <c r="A50">
        <v>18</v>
      </c>
      <c r="B50">
        <v>1</v>
      </c>
      <c r="C50">
        <v>89</v>
      </c>
      <c r="E50" t="s">
        <v>111</v>
      </c>
      <c r="F50" t="s">
        <v>61</v>
      </c>
      <c r="G50" t="s">
        <v>62</v>
      </c>
      <c r="H50" t="s">
        <v>28</v>
      </c>
      <c r="I50">
        <f>I49*J50</f>
        <v>-1.485E-2</v>
      </c>
      <c r="J50">
        <v>-3.3000000000000002E-2</v>
      </c>
      <c r="O50">
        <f t="shared" si="21"/>
        <v>-681.35</v>
      </c>
      <c r="P50">
        <f t="shared" si="22"/>
        <v>-681.35</v>
      </c>
      <c r="Q50">
        <f t="shared" si="23"/>
        <v>0</v>
      </c>
      <c r="R50">
        <f t="shared" si="24"/>
        <v>0</v>
      </c>
      <c r="S50">
        <f t="shared" si="25"/>
        <v>0</v>
      </c>
      <c r="T50">
        <f t="shared" si="26"/>
        <v>0</v>
      </c>
      <c r="U50">
        <f t="shared" si="27"/>
        <v>0</v>
      </c>
      <c r="V50">
        <f t="shared" si="28"/>
        <v>0</v>
      </c>
      <c r="W50">
        <f t="shared" si="29"/>
        <v>0</v>
      </c>
      <c r="X50">
        <f t="shared" si="30"/>
        <v>0</v>
      </c>
      <c r="Y50">
        <f t="shared" si="31"/>
        <v>0</v>
      </c>
      <c r="AA50">
        <v>42104813</v>
      </c>
      <c r="AB50">
        <f t="shared" si="32"/>
        <v>4615.9399999999996</v>
      </c>
      <c r="AC50">
        <f t="shared" si="33"/>
        <v>4615.9399999999996</v>
      </c>
      <c r="AD50">
        <f t="shared" ref="AD50:AD59" si="64">ROUND((((ET50)-(EU50))+AE50),6)</f>
        <v>0</v>
      </c>
      <c r="AE50">
        <f t="shared" ref="AE50:AE59" si="65">ROUND((EU50),6)</f>
        <v>0</v>
      </c>
      <c r="AF50">
        <f t="shared" ref="AF50:AF59" si="66">ROUND((EV50),6)</f>
        <v>0</v>
      </c>
      <c r="AG50">
        <f t="shared" si="36"/>
        <v>0</v>
      </c>
      <c r="AH50">
        <f t="shared" ref="AH50:AH59" si="67">(EW50)</f>
        <v>0</v>
      </c>
      <c r="AI50">
        <f t="shared" ref="AI50:AI59" si="68">(EX50)</f>
        <v>0</v>
      </c>
      <c r="AJ50">
        <f t="shared" si="38"/>
        <v>0</v>
      </c>
      <c r="AK50">
        <v>4615.9399999999996</v>
      </c>
      <c r="AL50">
        <v>4615.9399999999996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95</v>
      </c>
      <c r="AU50">
        <v>47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9.94</v>
      </c>
      <c r="BD50" t="s">
        <v>3</v>
      </c>
      <c r="BE50" t="s">
        <v>3</v>
      </c>
      <c r="BF50" t="s">
        <v>3</v>
      </c>
      <c r="BG50" t="s">
        <v>3</v>
      </c>
      <c r="BH50">
        <v>3</v>
      </c>
      <c r="BI50">
        <v>1</v>
      </c>
      <c r="BJ50" t="s">
        <v>63</v>
      </c>
      <c r="BM50">
        <v>15001</v>
      </c>
      <c r="BN50">
        <v>0</v>
      </c>
      <c r="BO50" t="s">
        <v>61</v>
      </c>
      <c r="BP50">
        <v>1</v>
      </c>
      <c r="BQ50">
        <v>2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105</v>
      </c>
      <c r="CA50">
        <v>55</v>
      </c>
      <c r="CE50">
        <v>0</v>
      </c>
      <c r="CF50">
        <v>0</v>
      </c>
      <c r="CG50">
        <v>0</v>
      </c>
      <c r="CM50">
        <v>0</v>
      </c>
      <c r="CN50" t="s">
        <v>3</v>
      </c>
      <c r="CO50">
        <v>0</v>
      </c>
      <c r="CP50">
        <f t="shared" si="39"/>
        <v>-681.35</v>
      </c>
      <c r="CQ50">
        <f t="shared" si="40"/>
        <v>45882.443599999991</v>
      </c>
      <c r="CR50">
        <f t="shared" si="41"/>
        <v>0</v>
      </c>
      <c r="CS50">
        <f t="shared" si="42"/>
        <v>0</v>
      </c>
      <c r="CT50">
        <f t="shared" si="43"/>
        <v>0</v>
      </c>
      <c r="CU50">
        <f t="shared" si="44"/>
        <v>0</v>
      </c>
      <c r="CV50">
        <f t="shared" si="45"/>
        <v>0</v>
      </c>
      <c r="CW50">
        <f t="shared" si="46"/>
        <v>0</v>
      </c>
      <c r="CX50">
        <f t="shared" si="47"/>
        <v>0</v>
      </c>
      <c r="CY50">
        <f t="shared" si="48"/>
        <v>0</v>
      </c>
      <c r="CZ50">
        <f t="shared" si="49"/>
        <v>0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28</v>
      </c>
      <c r="DW50" t="s">
        <v>28</v>
      </c>
      <c r="DX50">
        <v>1000</v>
      </c>
      <c r="EE50">
        <v>39490866</v>
      </c>
      <c r="EF50">
        <v>2</v>
      </c>
      <c r="EG50" t="s">
        <v>54</v>
      </c>
      <c r="EH50">
        <v>0</v>
      </c>
      <c r="EI50" t="s">
        <v>3</v>
      </c>
      <c r="EJ50">
        <v>1</v>
      </c>
      <c r="EK50">
        <v>15001</v>
      </c>
      <c r="EL50" t="s">
        <v>55</v>
      </c>
      <c r="EM50" t="s">
        <v>56</v>
      </c>
      <c r="EO50" t="s">
        <v>3</v>
      </c>
      <c r="EQ50">
        <v>0</v>
      </c>
      <c r="ER50">
        <v>4615.9399999999996</v>
      </c>
      <c r="ES50">
        <v>4615.9399999999996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50"/>
        <v>0</v>
      </c>
      <c r="FS50">
        <v>0</v>
      </c>
      <c r="FT50" t="s">
        <v>58</v>
      </c>
      <c r="FU50" t="s">
        <v>59</v>
      </c>
      <c r="FX50">
        <v>94.5</v>
      </c>
      <c r="FY50">
        <v>46.75</v>
      </c>
      <c r="GA50" t="s">
        <v>3</v>
      </c>
      <c r="GD50">
        <v>1</v>
      </c>
      <c r="GF50">
        <v>2076838230</v>
      </c>
      <c r="GG50">
        <v>2</v>
      </c>
      <c r="GH50">
        <v>1</v>
      </c>
      <c r="GI50">
        <v>2</v>
      </c>
      <c r="GJ50">
        <v>0</v>
      </c>
      <c r="GK50">
        <v>0</v>
      </c>
      <c r="GL50">
        <f t="shared" si="51"/>
        <v>0</v>
      </c>
      <c r="GM50">
        <f t="shared" si="52"/>
        <v>-681.35</v>
      </c>
      <c r="GN50">
        <f t="shared" si="53"/>
        <v>-681.35</v>
      </c>
      <c r="GO50">
        <f t="shared" si="54"/>
        <v>0</v>
      </c>
      <c r="GP50">
        <f t="shared" si="55"/>
        <v>0</v>
      </c>
      <c r="GR50">
        <v>0</v>
      </c>
      <c r="GS50">
        <v>3</v>
      </c>
      <c r="GT50">
        <v>0</v>
      </c>
      <c r="GU50" t="s">
        <v>3</v>
      </c>
      <c r="GV50">
        <f t="shared" si="56"/>
        <v>0</v>
      </c>
      <c r="GW50">
        <v>1</v>
      </c>
      <c r="GX50">
        <f t="shared" si="57"/>
        <v>0</v>
      </c>
      <c r="HA50">
        <v>0</v>
      </c>
      <c r="HB50">
        <v>0</v>
      </c>
      <c r="HC50">
        <f t="shared" si="58"/>
        <v>0</v>
      </c>
      <c r="IK50">
        <v>0</v>
      </c>
    </row>
    <row r="51" spans="1:245" x14ac:dyDescent="0.2">
      <c r="A51">
        <v>18</v>
      </c>
      <c r="B51">
        <v>1</v>
      </c>
      <c r="C51">
        <v>92</v>
      </c>
      <c r="E51" t="s">
        <v>112</v>
      </c>
      <c r="F51" t="s">
        <v>65</v>
      </c>
      <c r="G51" t="s">
        <v>66</v>
      </c>
      <c r="H51" t="s">
        <v>67</v>
      </c>
      <c r="I51">
        <f>I49*J51</f>
        <v>14.999985000000001</v>
      </c>
      <c r="J51">
        <v>33.333300000000001</v>
      </c>
      <c r="O51">
        <f t="shared" si="21"/>
        <v>3925.05</v>
      </c>
      <c r="P51">
        <f t="shared" si="22"/>
        <v>3925.05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42104813</v>
      </c>
      <c r="AB51">
        <f t="shared" si="32"/>
        <v>261.67</v>
      </c>
      <c r="AC51">
        <f t="shared" si="33"/>
        <v>261.67</v>
      </c>
      <c r="AD51">
        <f t="shared" si="64"/>
        <v>0</v>
      </c>
      <c r="AE51">
        <f t="shared" si="65"/>
        <v>0</v>
      </c>
      <c r="AF51">
        <f t="shared" si="66"/>
        <v>0</v>
      </c>
      <c r="AG51">
        <f t="shared" si="36"/>
        <v>0</v>
      </c>
      <c r="AH51">
        <f t="shared" si="67"/>
        <v>0</v>
      </c>
      <c r="AI51">
        <f t="shared" si="68"/>
        <v>0</v>
      </c>
      <c r="AJ51">
        <f t="shared" si="38"/>
        <v>0</v>
      </c>
      <c r="AK51">
        <v>261.67</v>
      </c>
      <c r="AL51">
        <v>261.67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95</v>
      </c>
      <c r="AU51">
        <v>47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68</v>
      </c>
      <c r="BM51">
        <v>15001</v>
      </c>
      <c r="BN51">
        <v>0</v>
      </c>
      <c r="BO51" t="s">
        <v>3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105</v>
      </c>
      <c r="CA51">
        <v>55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9"/>
        <v>3925.05</v>
      </c>
      <c r="CQ51">
        <f t="shared" si="40"/>
        <v>261.67</v>
      </c>
      <c r="CR51">
        <f t="shared" si="41"/>
        <v>0</v>
      </c>
      <c r="CS51">
        <f t="shared" si="42"/>
        <v>0</v>
      </c>
      <c r="CT51">
        <f t="shared" si="43"/>
        <v>0</v>
      </c>
      <c r="CU51">
        <f t="shared" si="44"/>
        <v>0</v>
      </c>
      <c r="CV51">
        <f t="shared" si="45"/>
        <v>0</v>
      </c>
      <c r="CW51">
        <f t="shared" si="46"/>
        <v>0</v>
      </c>
      <c r="CX51">
        <f t="shared" si="47"/>
        <v>0</v>
      </c>
      <c r="CY51">
        <f t="shared" si="48"/>
        <v>0</v>
      </c>
      <c r="CZ51">
        <f t="shared" si="49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1002</v>
      </c>
      <c r="DV51" t="s">
        <v>67</v>
      </c>
      <c r="DW51" t="s">
        <v>67</v>
      </c>
      <c r="DX51">
        <v>1</v>
      </c>
      <c r="EE51">
        <v>39490866</v>
      </c>
      <c r="EF51">
        <v>2</v>
      </c>
      <c r="EG51" t="s">
        <v>54</v>
      </c>
      <c r="EH51">
        <v>0</v>
      </c>
      <c r="EI51" t="s">
        <v>3</v>
      </c>
      <c r="EJ51">
        <v>1</v>
      </c>
      <c r="EK51">
        <v>15001</v>
      </c>
      <c r="EL51" t="s">
        <v>55</v>
      </c>
      <c r="EM51" t="s">
        <v>56</v>
      </c>
      <c r="EO51" t="s">
        <v>3</v>
      </c>
      <c r="EQ51">
        <v>0</v>
      </c>
      <c r="ER51">
        <v>261.67</v>
      </c>
      <c r="ES51">
        <v>261.67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50"/>
        <v>0</v>
      </c>
      <c r="FS51">
        <v>0</v>
      </c>
      <c r="FT51" t="s">
        <v>58</v>
      </c>
      <c r="FU51" t="s">
        <v>59</v>
      </c>
      <c r="FX51">
        <v>94.5</v>
      </c>
      <c r="FY51">
        <v>46.75</v>
      </c>
      <c r="GA51" t="s">
        <v>69</v>
      </c>
      <c r="GD51">
        <v>1</v>
      </c>
      <c r="GE51">
        <v>261.67</v>
      </c>
      <c r="GF51">
        <v>-1399667287</v>
      </c>
      <c r="GG51">
        <v>2</v>
      </c>
      <c r="GH51">
        <v>1</v>
      </c>
      <c r="GI51">
        <v>-2</v>
      </c>
      <c r="GJ51">
        <v>0</v>
      </c>
      <c r="GK51">
        <v>0</v>
      </c>
      <c r="GL51">
        <f t="shared" si="51"/>
        <v>0</v>
      </c>
      <c r="GM51">
        <f t="shared" si="52"/>
        <v>3925.05</v>
      </c>
      <c r="GN51">
        <f t="shared" si="53"/>
        <v>3925.05</v>
      </c>
      <c r="GO51">
        <f t="shared" si="54"/>
        <v>0</v>
      </c>
      <c r="GP51">
        <f t="shared" si="55"/>
        <v>0</v>
      </c>
      <c r="GR51">
        <v>3</v>
      </c>
      <c r="GS51">
        <v>5</v>
      </c>
      <c r="GT51">
        <v>0</v>
      </c>
      <c r="GU51" t="s">
        <v>3</v>
      </c>
      <c r="GV51">
        <f t="shared" si="56"/>
        <v>0</v>
      </c>
      <c r="GW51">
        <v>1</v>
      </c>
      <c r="GX51">
        <f t="shared" si="57"/>
        <v>0</v>
      </c>
      <c r="HA51">
        <v>0</v>
      </c>
      <c r="HB51">
        <v>0</v>
      </c>
      <c r="HC51">
        <f t="shared" si="58"/>
        <v>0</v>
      </c>
      <c r="IK51">
        <v>0</v>
      </c>
    </row>
    <row r="52" spans="1:245" x14ac:dyDescent="0.2">
      <c r="A52">
        <v>17</v>
      </c>
      <c r="B52">
        <v>1</v>
      </c>
      <c r="C52">
        <f>ROW(SmtRes!A95)</f>
        <v>95</v>
      </c>
      <c r="D52">
        <f>ROW(EtalonRes!A91)</f>
        <v>91</v>
      </c>
      <c r="E52" t="s">
        <v>113</v>
      </c>
      <c r="F52" t="s">
        <v>114</v>
      </c>
      <c r="G52" t="s">
        <v>115</v>
      </c>
      <c r="H52" t="s">
        <v>105</v>
      </c>
      <c r="I52">
        <f>ROUND(1/100,9)</f>
        <v>0.01</v>
      </c>
      <c r="J52">
        <v>0</v>
      </c>
      <c r="O52">
        <f t="shared" si="21"/>
        <v>14.45</v>
      </c>
      <c r="P52">
        <f t="shared" si="22"/>
        <v>0</v>
      </c>
      <c r="Q52">
        <f t="shared" si="23"/>
        <v>0.12</v>
      </c>
      <c r="R52">
        <f t="shared" si="24"/>
        <v>0.12</v>
      </c>
      <c r="S52">
        <f t="shared" si="25"/>
        <v>14.33</v>
      </c>
      <c r="T52">
        <f t="shared" si="26"/>
        <v>0</v>
      </c>
      <c r="U52">
        <f t="shared" si="27"/>
        <v>6.3200000000000006E-2</v>
      </c>
      <c r="V52">
        <f t="shared" si="28"/>
        <v>2.9999999999999997E-4</v>
      </c>
      <c r="W52">
        <f t="shared" si="29"/>
        <v>0</v>
      </c>
      <c r="X52">
        <f t="shared" si="30"/>
        <v>12.28</v>
      </c>
      <c r="Y52">
        <f t="shared" si="31"/>
        <v>9.39</v>
      </c>
      <c r="AA52">
        <v>42104813</v>
      </c>
      <c r="AB52">
        <f t="shared" si="32"/>
        <v>50.24</v>
      </c>
      <c r="AC52">
        <f t="shared" si="33"/>
        <v>0</v>
      </c>
      <c r="AD52">
        <f t="shared" si="64"/>
        <v>0.94</v>
      </c>
      <c r="AE52">
        <f t="shared" si="65"/>
        <v>0.41</v>
      </c>
      <c r="AF52">
        <f t="shared" si="66"/>
        <v>49.3</v>
      </c>
      <c r="AG52">
        <f t="shared" si="36"/>
        <v>0</v>
      </c>
      <c r="AH52">
        <f t="shared" si="67"/>
        <v>6.32</v>
      </c>
      <c r="AI52">
        <f t="shared" si="68"/>
        <v>0.03</v>
      </c>
      <c r="AJ52">
        <f t="shared" si="38"/>
        <v>0</v>
      </c>
      <c r="AK52">
        <v>50.24</v>
      </c>
      <c r="AL52">
        <v>0</v>
      </c>
      <c r="AM52">
        <v>0.94</v>
      </c>
      <c r="AN52">
        <v>0.41</v>
      </c>
      <c r="AO52">
        <v>49.3</v>
      </c>
      <c r="AP52">
        <v>0</v>
      </c>
      <c r="AQ52">
        <v>6.32</v>
      </c>
      <c r="AR52">
        <v>0.03</v>
      </c>
      <c r="AS52">
        <v>0</v>
      </c>
      <c r="AT52">
        <v>85</v>
      </c>
      <c r="AU52">
        <v>65</v>
      </c>
      <c r="AV52">
        <v>1</v>
      </c>
      <c r="AW52">
        <v>1</v>
      </c>
      <c r="AZ52">
        <v>1</v>
      </c>
      <c r="BA52">
        <v>29.06</v>
      </c>
      <c r="BB52">
        <v>12.89</v>
      </c>
      <c r="BC52">
        <v>1</v>
      </c>
      <c r="BD52" t="s">
        <v>3</v>
      </c>
      <c r="BE52" t="s">
        <v>3</v>
      </c>
      <c r="BF52" t="s">
        <v>3</v>
      </c>
      <c r="BG52" t="s">
        <v>3</v>
      </c>
      <c r="BH52">
        <v>0</v>
      </c>
      <c r="BI52">
        <v>1</v>
      </c>
      <c r="BJ52" t="s">
        <v>116</v>
      </c>
      <c r="BM52">
        <v>67001</v>
      </c>
      <c r="BN52">
        <v>0</v>
      </c>
      <c r="BO52" t="s">
        <v>114</v>
      </c>
      <c r="BP52">
        <v>1</v>
      </c>
      <c r="BQ52">
        <v>6</v>
      </c>
      <c r="BR52">
        <v>0</v>
      </c>
      <c r="BS52">
        <v>29.06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85</v>
      </c>
      <c r="CA52">
        <v>65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39"/>
        <v>14.45</v>
      </c>
      <c r="CQ52">
        <f t="shared" si="40"/>
        <v>0</v>
      </c>
      <c r="CR52">
        <f t="shared" si="41"/>
        <v>12.1166</v>
      </c>
      <c r="CS52">
        <f t="shared" si="42"/>
        <v>11.914599999999998</v>
      </c>
      <c r="CT52">
        <f t="shared" si="43"/>
        <v>1432.6579999999999</v>
      </c>
      <c r="CU52">
        <f t="shared" si="44"/>
        <v>0</v>
      </c>
      <c r="CV52">
        <f t="shared" si="45"/>
        <v>6.32</v>
      </c>
      <c r="CW52">
        <f t="shared" si="46"/>
        <v>0.03</v>
      </c>
      <c r="CX52">
        <f t="shared" si="47"/>
        <v>0</v>
      </c>
      <c r="CY52">
        <f t="shared" si="48"/>
        <v>12.282500000000001</v>
      </c>
      <c r="CZ52">
        <f t="shared" si="49"/>
        <v>9.3925000000000001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1010</v>
      </c>
      <c r="DV52" t="s">
        <v>105</v>
      </c>
      <c r="DW52" t="s">
        <v>105</v>
      </c>
      <c r="DX52">
        <v>100</v>
      </c>
      <c r="EE52">
        <v>39490965</v>
      </c>
      <c r="EF52">
        <v>6</v>
      </c>
      <c r="EG52" t="s">
        <v>22</v>
      </c>
      <c r="EH52">
        <v>0</v>
      </c>
      <c r="EI52" t="s">
        <v>3</v>
      </c>
      <c r="EJ52">
        <v>1</v>
      </c>
      <c r="EK52">
        <v>67001</v>
      </c>
      <c r="EL52" t="s">
        <v>117</v>
      </c>
      <c r="EM52" t="s">
        <v>118</v>
      </c>
      <c r="EO52" t="s">
        <v>3</v>
      </c>
      <c r="EQ52">
        <v>0</v>
      </c>
      <c r="ER52">
        <v>50.24</v>
      </c>
      <c r="ES52">
        <v>0</v>
      </c>
      <c r="ET52">
        <v>0.94</v>
      </c>
      <c r="EU52">
        <v>0.41</v>
      </c>
      <c r="EV52">
        <v>49.3</v>
      </c>
      <c r="EW52">
        <v>6.32</v>
      </c>
      <c r="EX52">
        <v>0.03</v>
      </c>
      <c r="EY52">
        <v>0</v>
      </c>
      <c r="FQ52">
        <v>0</v>
      </c>
      <c r="FR52">
        <f t="shared" si="50"/>
        <v>0</v>
      </c>
      <c r="FS52">
        <v>0</v>
      </c>
      <c r="FX52">
        <v>85</v>
      </c>
      <c r="FY52">
        <v>65</v>
      </c>
      <c r="GA52" t="s">
        <v>3</v>
      </c>
      <c r="GD52">
        <v>1</v>
      </c>
      <c r="GF52">
        <v>-203186728</v>
      </c>
      <c r="GG52">
        <v>2</v>
      </c>
      <c r="GH52">
        <v>1</v>
      </c>
      <c r="GI52">
        <v>2</v>
      </c>
      <c r="GJ52">
        <v>0</v>
      </c>
      <c r="GK52">
        <v>0</v>
      </c>
      <c r="GL52">
        <f t="shared" si="51"/>
        <v>0</v>
      </c>
      <c r="GM52">
        <f t="shared" si="52"/>
        <v>36.119999999999997</v>
      </c>
      <c r="GN52">
        <f t="shared" si="53"/>
        <v>36.119999999999997</v>
      </c>
      <c r="GO52">
        <f t="shared" si="54"/>
        <v>0</v>
      </c>
      <c r="GP52">
        <f t="shared" si="55"/>
        <v>0</v>
      </c>
      <c r="GR52">
        <v>0</v>
      </c>
      <c r="GS52">
        <v>3</v>
      </c>
      <c r="GT52">
        <v>0</v>
      </c>
      <c r="GU52" t="s">
        <v>3</v>
      </c>
      <c r="GV52">
        <f t="shared" si="56"/>
        <v>0</v>
      </c>
      <c r="GW52">
        <v>1</v>
      </c>
      <c r="GX52">
        <f t="shared" si="57"/>
        <v>0</v>
      </c>
      <c r="HA52">
        <v>0</v>
      </c>
      <c r="HB52">
        <v>0</v>
      </c>
      <c r="HC52">
        <f t="shared" si="58"/>
        <v>0</v>
      </c>
      <c r="IK52">
        <v>0</v>
      </c>
    </row>
    <row r="53" spans="1:245" x14ac:dyDescent="0.2">
      <c r="A53">
        <v>17</v>
      </c>
      <c r="B53">
        <v>1</v>
      </c>
      <c r="C53">
        <f>ROW(SmtRes!A98)</f>
        <v>98</v>
      </c>
      <c r="D53">
        <f>ROW(EtalonRes!A94)</f>
        <v>94</v>
      </c>
      <c r="E53" t="s">
        <v>119</v>
      </c>
      <c r="F53" t="s">
        <v>120</v>
      </c>
      <c r="G53" t="s">
        <v>121</v>
      </c>
      <c r="H53" t="s">
        <v>105</v>
      </c>
      <c r="I53">
        <f>ROUND(4/100,9)</f>
        <v>0.04</v>
      </c>
      <c r="J53">
        <v>0</v>
      </c>
      <c r="O53">
        <f t="shared" si="21"/>
        <v>168.07</v>
      </c>
      <c r="P53">
        <f t="shared" si="22"/>
        <v>0</v>
      </c>
      <c r="Q53">
        <f t="shared" si="23"/>
        <v>1.29</v>
      </c>
      <c r="R53">
        <f t="shared" si="24"/>
        <v>1.26</v>
      </c>
      <c r="S53">
        <f t="shared" si="25"/>
        <v>166.78</v>
      </c>
      <c r="T53">
        <f t="shared" si="26"/>
        <v>0</v>
      </c>
      <c r="U53">
        <f t="shared" si="27"/>
        <v>0.71560000000000001</v>
      </c>
      <c r="V53">
        <f t="shared" si="28"/>
        <v>3.2000000000000002E-3</v>
      </c>
      <c r="W53">
        <f t="shared" si="29"/>
        <v>0</v>
      </c>
      <c r="X53">
        <f t="shared" si="30"/>
        <v>142.83000000000001</v>
      </c>
      <c r="Y53">
        <f t="shared" si="31"/>
        <v>109.23</v>
      </c>
      <c r="AA53">
        <v>42104813</v>
      </c>
      <c r="AB53">
        <f t="shared" si="32"/>
        <v>145.97999999999999</v>
      </c>
      <c r="AC53">
        <f t="shared" si="33"/>
        <v>0</v>
      </c>
      <c r="AD53">
        <f t="shared" si="64"/>
        <v>2.5</v>
      </c>
      <c r="AE53">
        <f t="shared" si="65"/>
        <v>1.08</v>
      </c>
      <c r="AF53">
        <f t="shared" si="66"/>
        <v>143.47999999999999</v>
      </c>
      <c r="AG53">
        <f t="shared" si="36"/>
        <v>0</v>
      </c>
      <c r="AH53">
        <f t="shared" si="67"/>
        <v>17.89</v>
      </c>
      <c r="AI53">
        <f t="shared" si="68"/>
        <v>0.08</v>
      </c>
      <c r="AJ53">
        <f t="shared" si="38"/>
        <v>0</v>
      </c>
      <c r="AK53">
        <v>145.97999999999999</v>
      </c>
      <c r="AL53">
        <v>0</v>
      </c>
      <c r="AM53">
        <v>2.5</v>
      </c>
      <c r="AN53">
        <v>1.08</v>
      </c>
      <c r="AO53">
        <v>143.47999999999999</v>
      </c>
      <c r="AP53">
        <v>0</v>
      </c>
      <c r="AQ53">
        <v>17.89</v>
      </c>
      <c r="AR53">
        <v>0.08</v>
      </c>
      <c r="AS53">
        <v>0</v>
      </c>
      <c r="AT53">
        <v>85</v>
      </c>
      <c r="AU53">
        <v>65</v>
      </c>
      <c r="AV53">
        <v>1</v>
      </c>
      <c r="AW53">
        <v>1</v>
      </c>
      <c r="AZ53">
        <v>1</v>
      </c>
      <c r="BA53">
        <v>29.06</v>
      </c>
      <c r="BB53">
        <v>12.93</v>
      </c>
      <c r="BC53">
        <v>1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122</v>
      </c>
      <c r="BM53">
        <v>67001</v>
      </c>
      <c r="BN53">
        <v>0</v>
      </c>
      <c r="BO53" t="s">
        <v>120</v>
      </c>
      <c r="BP53">
        <v>1</v>
      </c>
      <c r="BQ53">
        <v>6</v>
      </c>
      <c r="BR53">
        <v>0</v>
      </c>
      <c r="BS53">
        <v>29.06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85</v>
      </c>
      <c r="CA53">
        <v>65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9"/>
        <v>168.07</v>
      </c>
      <c r="CQ53">
        <f t="shared" si="40"/>
        <v>0</v>
      </c>
      <c r="CR53">
        <f t="shared" si="41"/>
        <v>32.325000000000003</v>
      </c>
      <c r="CS53">
        <f t="shared" si="42"/>
        <v>31.384800000000002</v>
      </c>
      <c r="CT53">
        <f t="shared" si="43"/>
        <v>4169.5287999999991</v>
      </c>
      <c r="CU53">
        <f t="shared" si="44"/>
        <v>0</v>
      </c>
      <c r="CV53">
        <f t="shared" si="45"/>
        <v>17.89</v>
      </c>
      <c r="CW53">
        <f t="shared" si="46"/>
        <v>0.08</v>
      </c>
      <c r="CX53">
        <f t="shared" si="47"/>
        <v>0</v>
      </c>
      <c r="CY53">
        <f t="shared" si="48"/>
        <v>142.834</v>
      </c>
      <c r="CZ53">
        <f t="shared" si="49"/>
        <v>109.226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105</v>
      </c>
      <c r="DW53" t="s">
        <v>105</v>
      </c>
      <c r="DX53">
        <v>100</v>
      </c>
      <c r="EE53">
        <v>39490965</v>
      </c>
      <c r="EF53">
        <v>6</v>
      </c>
      <c r="EG53" t="s">
        <v>22</v>
      </c>
      <c r="EH53">
        <v>0</v>
      </c>
      <c r="EI53" t="s">
        <v>3</v>
      </c>
      <c r="EJ53">
        <v>1</v>
      </c>
      <c r="EK53">
        <v>67001</v>
      </c>
      <c r="EL53" t="s">
        <v>117</v>
      </c>
      <c r="EM53" t="s">
        <v>118</v>
      </c>
      <c r="EO53" t="s">
        <v>3</v>
      </c>
      <c r="EQ53">
        <v>0</v>
      </c>
      <c r="ER53">
        <v>145.97999999999999</v>
      </c>
      <c r="ES53">
        <v>0</v>
      </c>
      <c r="ET53">
        <v>2.5</v>
      </c>
      <c r="EU53">
        <v>1.08</v>
      </c>
      <c r="EV53">
        <v>143.47999999999999</v>
      </c>
      <c r="EW53">
        <v>17.89</v>
      </c>
      <c r="EX53">
        <v>0.08</v>
      </c>
      <c r="EY53">
        <v>0</v>
      </c>
      <c r="FQ53">
        <v>0</v>
      </c>
      <c r="FR53">
        <f t="shared" si="50"/>
        <v>0</v>
      </c>
      <c r="FS53">
        <v>0</v>
      </c>
      <c r="FX53">
        <v>85</v>
      </c>
      <c r="FY53">
        <v>65</v>
      </c>
      <c r="GA53" t="s">
        <v>3</v>
      </c>
      <c r="GD53">
        <v>1</v>
      </c>
      <c r="GF53">
        <v>37699663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51"/>
        <v>0</v>
      </c>
      <c r="GM53">
        <f t="shared" si="52"/>
        <v>420.13</v>
      </c>
      <c r="GN53">
        <f t="shared" si="53"/>
        <v>420.13</v>
      </c>
      <c r="GO53">
        <f t="shared" si="54"/>
        <v>0</v>
      </c>
      <c r="GP53">
        <f t="shared" si="55"/>
        <v>0</v>
      </c>
      <c r="GR53">
        <v>0</v>
      </c>
      <c r="GS53">
        <v>3</v>
      </c>
      <c r="GT53">
        <v>0</v>
      </c>
      <c r="GU53" t="s">
        <v>3</v>
      </c>
      <c r="GV53">
        <f t="shared" si="56"/>
        <v>0</v>
      </c>
      <c r="GW53">
        <v>1</v>
      </c>
      <c r="GX53">
        <f t="shared" si="57"/>
        <v>0</v>
      </c>
      <c r="HA53">
        <v>0</v>
      </c>
      <c r="HB53">
        <v>0</v>
      </c>
      <c r="HC53">
        <f t="shared" si="58"/>
        <v>0</v>
      </c>
      <c r="IK53">
        <v>0</v>
      </c>
    </row>
    <row r="54" spans="1:245" x14ac:dyDescent="0.2">
      <c r="A54">
        <v>17</v>
      </c>
      <c r="B54">
        <v>1</v>
      </c>
      <c r="C54">
        <f>ROW(SmtRes!A113)</f>
        <v>113</v>
      </c>
      <c r="D54">
        <f>ROW(EtalonRes!A108)</f>
        <v>108</v>
      </c>
      <c r="E54" t="s">
        <v>123</v>
      </c>
      <c r="F54" t="s">
        <v>124</v>
      </c>
      <c r="G54" t="s">
        <v>125</v>
      </c>
      <c r="H54" t="s">
        <v>105</v>
      </c>
      <c r="I54">
        <f>ROUND(6/100,9)</f>
        <v>0.06</v>
      </c>
      <c r="J54">
        <v>0</v>
      </c>
      <c r="O54">
        <f t="shared" si="21"/>
        <v>5918.98</v>
      </c>
      <c r="P54">
        <f t="shared" si="22"/>
        <v>1405.17</v>
      </c>
      <c r="Q54">
        <f t="shared" si="23"/>
        <v>127.42</v>
      </c>
      <c r="R54">
        <f t="shared" si="24"/>
        <v>23.31</v>
      </c>
      <c r="S54">
        <f t="shared" si="25"/>
        <v>4386.3900000000003</v>
      </c>
      <c r="T54">
        <f t="shared" si="26"/>
        <v>0</v>
      </c>
      <c r="U54">
        <f t="shared" si="27"/>
        <v>15.215999999999999</v>
      </c>
      <c r="V54">
        <f t="shared" si="28"/>
        <v>5.9399999999999994E-2</v>
      </c>
      <c r="W54">
        <f t="shared" si="29"/>
        <v>0</v>
      </c>
      <c r="X54">
        <f t="shared" si="30"/>
        <v>4189.22</v>
      </c>
      <c r="Y54">
        <f t="shared" si="31"/>
        <v>2866.31</v>
      </c>
      <c r="AA54">
        <v>42104813</v>
      </c>
      <c r="AB54">
        <f t="shared" si="32"/>
        <v>5975.7</v>
      </c>
      <c r="AC54">
        <f t="shared" si="33"/>
        <v>3221.38</v>
      </c>
      <c r="AD54">
        <f t="shared" si="64"/>
        <v>238.61</v>
      </c>
      <c r="AE54">
        <f t="shared" si="65"/>
        <v>13.37</v>
      </c>
      <c r="AF54">
        <f t="shared" si="66"/>
        <v>2515.71</v>
      </c>
      <c r="AG54">
        <f t="shared" si="36"/>
        <v>0</v>
      </c>
      <c r="AH54">
        <f t="shared" si="67"/>
        <v>253.6</v>
      </c>
      <c r="AI54">
        <f t="shared" si="68"/>
        <v>0.99</v>
      </c>
      <c r="AJ54">
        <f t="shared" si="38"/>
        <v>0</v>
      </c>
      <c r="AK54">
        <v>5975.7</v>
      </c>
      <c r="AL54">
        <v>3221.38</v>
      </c>
      <c r="AM54">
        <v>238.61</v>
      </c>
      <c r="AN54">
        <v>13.37</v>
      </c>
      <c r="AO54">
        <v>2515.71</v>
      </c>
      <c r="AP54">
        <v>0</v>
      </c>
      <c r="AQ54">
        <v>253.6</v>
      </c>
      <c r="AR54">
        <v>0.99</v>
      </c>
      <c r="AS54">
        <v>0</v>
      </c>
      <c r="AT54">
        <v>95</v>
      </c>
      <c r="AU54">
        <v>65</v>
      </c>
      <c r="AV54">
        <v>1</v>
      </c>
      <c r="AW54">
        <v>1</v>
      </c>
      <c r="AZ54">
        <v>1</v>
      </c>
      <c r="BA54">
        <v>29.06</v>
      </c>
      <c r="BB54">
        <v>8.9</v>
      </c>
      <c r="BC54">
        <v>7.27</v>
      </c>
      <c r="BD54" t="s">
        <v>3</v>
      </c>
      <c r="BE54" t="s">
        <v>3</v>
      </c>
      <c r="BF54" t="s">
        <v>3</v>
      </c>
      <c r="BG54" t="s">
        <v>3</v>
      </c>
      <c r="BH54">
        <v>0</v>
      </c>
      <c r="BI54">
        <v>2</v>
      </c>
      <c r="BJ54" t="s">
        <v>126</v>
      </c>
      <c r="BM54">
        <v>108001</v>
      </c>
      <c r="BN54">
        <v>0</v>
      </c>
      <c r="BO54" t="s">
        <v>124</v>
      </c>
      <c r="BP54">
        <v>1</v>
      </c>
      <c r="BQ54">
        <v>3</v>
      </c>
      <c r="BR54">
        <v>0</v>
      </c>
      <c r="BS54">
        <v>29.06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95</v>
      </c>
      <c r="CA54">
        <v>65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39"/>
        <v>5918.9800000000005</v>
      </c>
      <c r="CQ54">
        <f t="shared" si="40"/>
        <v>23419.4326</v>
      </c>
      <c r="CR54">
        <f t="shared" si="41"/>
        <v>2123.6290000000004</v>
      </c>
      <c r="CS54">
        <f t="shared" si="42"/>
        <v>388.53219999999993</v>
      </c>
      <c r="CT54">
        <f t="shared" si="43"/>
        <v>73106.532599999991</v>
      </c>
      <c r="CU54">
        <f t="shared" si="44"/>
        <v>0</v>
      </c>
      <c r="CV54">
        <f t="shared" si="45"/>
        <v>253.6</v>
      </c>
      <c r="CW54">
        <f t="shared" si="46"/>
        <v>0.99</v>
      </c>
      <c r="CX54">
        <f t="shared" si="47"/>
        <v>0</v>
      </c>
      <c r="CY54">
        <f t="shared" si="48"/>
        <v>4189.2150000000001</v>
      </c>
      <c r="CZ54">
        <f t="shared" si="49"/>
        <v>2866.3050000000007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1010</v>
      </c>
      <c r="DV54" t="s">
        <v>105</v>
      </c>
      <c r="DW54" t="s">
        <v>105</v>
      </c>
      <c r="DX54">
        <v>100</v>
      </c>
      <c r="EE54">
        <v>39490723</v>
      </c>
      <c r="EF54">
        <v>3</v>
      </c>
      <c r="EG54" t="s">
        <v>127</v>
      </c>
      <c r="EH54">
        <v>0</v>
      </c>
      <c r="EI54" t="s">
        <v>3</v>
      </c>
      <c r="EJ54">
        <v>2</v>
      </c>
      <c r="EK54">
        <v>108001</v>
      </c>
      <c r="EL54" t="s">
        <v>128</v>
      </c>
      <c r="EM54" t="s">
        <v>129</v>
      </c>
      <c r="EO54" t="s">
        <v>3</v>
      </c>
      <c r="EQ54">
        <v>0</v>
      </c>
      <c r="ER54">
        <v>5975.7</v>
      </c>
      <c r="ES54">
        <v>3221.38</v>
      </c>
      <c r="ET54">
        <v>238.61</v>
      </c>
      <c r="EU54">
        <v>13.37</v>
      </c>
      <c r="EV54">
        <v>2515.71</v>
      </c>
      <c r="EW54">
        <v>253.6</v>
      </c>
      <c r="EX54">
        <v>0.99</v>
      </c>
      <c r="EY54">
        <v>0</v>
      </c>
      <c r="FQ54">
        <v>0</v>
      </c>
      <c r="FR54">
        <f t="shared" si="50"/>
        <v>0</v>
      </c>
      <c r="FS54">
        <v>0</v>
      </c>
      <c r="FX54">
        <v>95</v>
      </c>
      <c r="FY54">
        <v>65</v>
      </c>
      <c r="GA54" t="s">
        <v>3</v>
      </c>
      <c r="GD54">
        <v>1</v>
      </c>
      <c r="GF54">
        <v>-1638269267</v>
      </c>
      <c r="GG54">
        <v>2</v>
      </c>
      <c r="GH54">
        <v>1</v>
      </c>
      <c r="GI54">
        <v>2</v>
      </c>
      <c r="GJ54">
        <v>0</v>
      </c>
      <c r="GK54">
        <v>0</v>
      </c>
      <c r="GL54">
        <f t="shared" si="51"/>
        <v>0</v>
      </c>
      <c r="GM54">
        <f t="shared" si="52"/>
        <v>12974.51</v>
      </c>
      <c r="GN54">
        <f t="shared" si="53"/>
        <v>0</v>
      </c>
      <c r="GO54">
        <f t="shared" si="54"/>
        <v>12974.51</v>
      </c>
      <c r="GP54">
        <f t="shared" si="55"/>
        <v>0</v>
      </c>
      <c r="GR54">
        <v>0</v>
      </c>
      <c r="GS54">
        <v>3</v>
      </c>
      <c r="GT54">
        <v>0</v>
      </c>
      <c r="GU54" t="s">
        <v>3</v>
      </c>
      <c r="GV54">
        <f t="shared" si="56"/>
        <v>0</v>
      </c>
      <c r="GW54">
        <v>1</v>
      </c>
      <c r="GX54">
        <f t="shared" si="57"/>
        <v>0</v>
      </c>
      <c r="HA54">
        <v>0</v>
      </c>
      <c r="HB54">
        <v>0</v>
      </c>
      <c r="HC54">
        <f t="shared" si="58"/>
        <v>0</v>
      </c>
      <c r="IK54">
        <v>0</v>
      </c>
    </row>
    <row r="55" spans="1:245" x14ac:dyDescent="0.2">
      <c r="A55">
        <v>18</v>
      </c>
      <c r="B55">
        <v>1</v>
      </c>
      <c r="C55">
        <v>112</v>
      </c>
      <c r="E55" t="s">
        <v>130</v>
      </c>
      <c r="F55" t="s">
        <v>131</v>
      </c>
      <c r="G55" t="s">
        <v>132</v>
      </c>
      <c r="H55" t="s">
        <v>133</v>
      </c>
      <c r="I55">
        <f>I54*J55</f>
        <v>6</v>
      </c>
      <c r="J55">
        <v>100</v>
      </c>
      <c r="O55">
        <f t="shared" si="21"/>
        <v>11299.62</v>
      </c>
      <c r="P55">
        <f t="shared" si="22"/>
        <v>11299.62</v>
      </c>
      <c r="Q55">
        <f t="shared" si="23"/>
        <v>0</v>
      </c>
      <c r="R55">
        <f t="shared" si="24"/>
        <v>0</v>
      </c>
      <c r="S55">
        <f t="shared" si="25"/>
        <v>0</v>
      </c>
      <c r="T55">
        <f t="shared" si="26"/>
        <v>0</v>
      </c>
      <c r="U55">
        <f t="shared" si="27"/>
        <v>0</v>
      </c>
      <c r="V55">
        <f t="shared" si="28"/>
        <v>0</v>
      </c>
      <c r="W55">
        <f t="shared" si="29"/>
        <v>0</v>
      </c>
      <c r="X55">
        <f t="shared" si="30"/>
        <v>0</v>
      </c>
      <c r="Y55">
        <f t="shared" si="31"/>
        <v>0</v>
      </c>
      <c r="AA55">
        <v>42104813</v>
      </c>
      <c r="AB55">
        <f t="shared" si="32"/>
        <v>1883.27</v>
      </c>
      <c r="AC55">
        <f t="shared" si="33"/>
        <v>1883.27</v>
      </c>
      <c r="AD55">
        <f t="shared" si="64"/>
        <v>0</v>
      </c>
      <c r="AE55">
        <f t="shared" si="65"/>
        <v>0</v>
      </c>
      <c r="AF55">
        <f t="shared" si="66"/>
        <v>0</v>
      </c>
      <c r="AG55">
        <f t="shared" si="36"/>
        <v>0</v>
      </c>
      <c r="AH55">
        <f t="shared" si="67"/>
        <v>0</v>
      </c>
      <c r="AI55">
        <f t="shared" si="68"/>
        <v>0</v>
      </c>
      <c r="AJ55">
        <f t="shared" si="38"/>
        <v>0</v>
      </c>
      <c r="AK55">
        <v>1883.27</v>
      </c>
      <c r="AL55">
        <v>1883.27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95</v>
      </c>
      <c r="AU55">
        <v>65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2</v>
      </c>
      <c r="BJ55" t="s">
        <v>134</v>
      </c>
      <c r="BM55">
        <v>108001</v>
      </c>
      <c r="BN55">
        <v>0</v>
      </c>
      <c r="BO55" t="s">
        <v>3</v>
      </c>
      <c r="BP55">
        <v>0</v>
      </c>
      <c r="BQ55">
        <v>3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95</v>
      </c>
      <c r="CA55">
        <v>65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9"/>
        <v>11299.62</v>
      </c>
      <c r="CQ55">
        <f t="shared" si="40"/>
        <v>1883.27</v>
      </c>
      <c r="CR55">
        <f t="shared" si="41"/>
        <v>0</v>
      </c>
      <c r="CS55">
        <f t="shared" si="42"/>
        <v>0</v>
      </c>
      <c r="CT55">
        <f t="shared" si="43"/>
        <v>0</v>
      </c>
      <c r="CU55">
        <f t="shared" si="44"/>
        <v>0</v>
      </c>
      <c r="CV55">
        <f t="shared" si="45"/>
        <v>0</v>
      </c>
      <c r="CW55">
        <f t="shared" si="46"/>
        <v>0</v>
      </c>
      <c r="CX55">
        <f t="shared" si="47"/>
        <v>0</v>
      </c>
      <c r="CY55">
        <f t="shared" si="48"/>
        <v>0</v>
      </c>
      <c r="CZ55">
        <f t="shared" si="49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133</v>
      </c>
      <c r="DW55" t="s">
        <v>133</v>
      </c>
      <c r="DX55">
        <v>1</v>
      </c>
      <c r="EE55">
        <v>39490723</v>
      </c>
      <c r="EF55">
        <v>3</v>
      </c>
      <c r="EG55" t="s">
        <v>127</v>
      </c>
      <c r="EH55">
        <v>0</v>
      </c>
      <c r="EI55" t="s">
        <v>3</v>
      </c>
      <c r="EJ55">
        <v>2</v>
      </c>
      <c r="EK55">
        <v>108001</v>
      </c>
      <c r="EL55" t="s">
        <v>128</v>
      </c>
      <c r="EM55" t="s">
        <v>129</v>
      </c>
      <c r="EO55" t="s">
        <v>3</v>
      </c>
      <c r="EQ55">
        <v>0</v>
      </c>
      <c r="ER55">
        <v>1883.27</v>
      </c>
      <c r="ES55">
        <v>1883.27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50"/>
        <v>0</v>
      </c>
      <c r="FS55">
        <v>0</v>
      </c>
      <c r="FX55">
        <v>95</v>
      </c>
      <c r="FY55">
        <v>65</v>
      </c>
      <c r="GA55" t="s">
        <v>135</v>
      </c>
      <c r="GD55">
        <v>1</v>
      </c>
      <c r="GE55">
        <v>1883.27</v>
      </c>
      <c r="GF55">
        <v>1207905903</v>
      </c>
      <c r="GG55">
        <v>2</v>
      </c>
      <c r="GH55">
        <v>1</v>
      </c>
      <c r="GI55">
        <v>-2</v>
      </c>
      <c r="GJ55">
        <v>0</v>
      </c>
      <c r="GK55">
        <v>0</v>
      </c>
      <c r="GL55">
        <f t="shared" si="51"/>
        <v>0</v>
      </c>
      <c r="GM55">
        <f t="shared" si="52"/>
        <v>11299.62</v>
      </c>
      <c r="GN55">
        <f t="shared" si="53"/>
        <v>0</v>
      </c>
      <c r="GO55">
        <f t="shared" si="54"/>
        <v>11299.62</v>
      </c>
      <c r="GP55">
        <f t="shared" si="55"/>
        <v>0</v>
      </c>
      <c r="GR55">
        <v>3</v>
      </c>
      <c r="GS55">
        <v>5</v>
      </c>
      <c r="GT55">
        <v>0</v>
      </c>
      <c r="GU55" t="s">
        <v>3</v>
      </c>
      <c r="GV55">
        <f t="shared" si="56"/>
        <v>0</v>
      </c>
      <c r="GW55">
        <v>1</v>
      </c>
      <c r="GX55">
        <f t="shared" si="57"/>
        <v>0</v>
      </c>
      <c r="HA55">
        <v>0</v>
      </c>
      <c r="HB55">
        <v>0</v>
      </c>
      <c r="HC55">
        <f t="shared" si="58"/>
        <v>0</v>
      </c>
      <c r="IK55">
        <v>0</v>
      </c>
    </row>
    <row r="56" spans="1:245" x14ac:dyDescent="0.2">
      <c r="A56">
        <v>17</v>
      </c>
      <c r="B56">
        <v>1</v>
      </c>
      <c r="C56">
        <f>ROW(SmtRes!A115)</f>
        <v>115</v>
      </c>
      <c r="D56">
        <f>ROW(EtalonRes!A110)</f>
        <v>110</v>
      </c>
      <c r="E56" t="s">
        <v>136</v>
      </c>
      <c r="F56" t="s">
        <v>137</v>
      </c>
      <c r="G56" t="s">
        <v>138</v>
      </c>
      <c r="H56" t="s">
        <v>139</v>
      </c>
      <c r="I56">
        <f>ROUND(15.4/100,9)</f>
        <v>0.154</v>
      </c>
      <c r="J56">
        <v>0</v>
      </c>
      <c r="O56">
        <f t="shared" si="21"/>
        <v>131.62</v>
      </c>
      <c r="P56">
        <f t="shared" si="22"/>
        <v>0</v>
      </c>
      <c r="Q56">
        <f t="shared" si="23"/>
        <v>0</v>
      </c>
      <c r="R56">
        <f t="shared" si="24"/>
        <v>0</v>
      </c>
      <c r="S56">
        <f t="shared" si="25"/>
        <v>131.62</v>
      </c>
      <c r="T56">
        <f t="shared" si="26"/>
        <v>0</v>
      </c>
      <c r="U56">
        <f t="shared" si="27"/>
        <v>0.58057999999999998</v>
      </c>
      <c r="V56">
        <f t="shared" si="28"/>
        <v>0</v>
      </c>
      <c r="W56">
        <f t="shared" si="29"/>
        <v>0</v>
      </c>
      <c r="X56">
        <f t="shared" si="30"/>
        <v>105.3</v>
      </c>
      <c r="Y56">
        <f t="shared" si="31"/>
        <v>89.5</v>
      </c>
      <c r="AA56">
        <v>42104813</v>
      </c>
      <c r="AB56">
        <f t="shared" si="32"/>
        <v>29.41</v>
      </c>
      <c r="AC56">
        <f t="shared" si="33"/>
        <v>0</v>
      </c>
      <c r="AD56">
        <f t="shared" si="64"/>
        <v>0</v>
      </c>
      <c r="AE56">
        <f t="shared" si="65"/>
        <v>0</v>
      </c>
      <c r="AF56">
        <f t="shared" si="66"/>
        <v>29.41</v>
      </c>
      <c r="AG56">
        <f t="shared" si="36"/>
        <v>0</v>
      </c>
      <c r="AH56">
        <f t="shared" si="67"/>
        <v>3.77</v>
      </c>
      <c r="AI56">
        <f t="shared" si="68"/>
        <v>0</v>
      </c>
      <c r="AJ56">
        <f t="shared" si="38"/>
        <v>0</v>
      </c>
      <c r="AK56">
        <v>29.41</v>
      </c>
      <c r="AL56">
        <v>0</v>
      </c>
      <c r="AM56">
        <v>0</v>
      </c>
      <c r="AN56">
        <v>0</v>
      </c>
      <c r="AO56">
        <v>29.41</v>
      </c>
      <c r="AP56">
        <v>0</v>
      </c>
      <c r="AQ56">
        <v>3.77</v>
      </c>
      <c r="AR56">
        <v>0</v>
      </c>
      <c r="AS56">
        <v>0</v>
      </c>
      <c r="AT56">
        <v>80</v>
      </c>
      <c r="AU56">
        <v>68</v>
      </c>
      <c r="AV56">
        <v>1</v>
      </c>
      <c r="AW56">
        <v>1</v>
      </c>
      <c r="AZ56">
        <v>1</v>
      </c>
      <c r="BA56">
        <v>29.06</v>
      </c>
      <c r="BB56">
        <v>1</v>
      </c>
      <c r="BC56">
        <v>1</v>
      </c>
      <c r="BD56" t="s">
        <v>3</v>
      </c>
      <c r="BE56" t="s">
        <v>3</v>
      </c>
      <c r="BF56" t="s">
        <v>3</v>
      </c>
      <c r="BG56" t="s">
        <v>3</v>
      </c>
      <c r="BH56">
        <v>0</v>
      </c>
      <c r="BI56">
        <v>1</v>
      </c>
      <c r="BJ56" t="s">
        <v>140</v>
      </c>
      <c r="BM56">
        <v>57001</v>
      </c>
      <c r="BN56">
        <v>0</v>
      </c>
      <c r="BO56" t="s">
        <v>137</v>
      </c>
      <c r="BP56">
        <v>1</v>
      </c>
      <c r="BQ56">
        <v>6</v>
      </c>
      <c r="BR56">
        <v>0</v>
      </c>
      <c r="BS56">
        <v>29.06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80</v>
      </c>
      <c r="CA56">
        <v>68</v>
      </c>
      <c r="CE56">
        <v>0</v>
      </c>
      <c r="CF56">
        <v>0</v>
      </c>
      <c r="CG56">
        <v>0</v>
      </c>
      <c r="CM56">
        <v>0</v>
      </c>
      <c r="CN56" t="s">
        <v>3</v>
      </c>
      <c r="CO56">
        <v>0</v>
      </c>
      <c r="CP56">
        <f t="shared" si="39"/>
        <v>131.62</v>
      </c>
      <c r="CQ56">
        <f t="shared" si="40"/>
        <v>0</v>
      </c>
      <c r="CR56">
        <f t="shared" si="41"/>
        <v>0</v>
      </c>
      <c r="CS56">
        <f t="shared" si="42"/>
        <v>0</v>
      </c>
      <c r="CT56">
        <f t="shared" si="43"/>
        <v>854.65459999999996</v>
      </c>
      <c r="CU56">
        <f t="shared" si="44"/>
        <v>0</v>
      </c>
      <c r="CV56">
        <f t="shared" si="45"/>
        <v>3.77</v>
      </c>
      <c r="CW56">
        <f t="shared" si="46"/>
        <v>0</v>
      </c>
      <c r="CX56">
        <f t="shared" si="47"/>
        <v>0</v>
      </c>
      <c r="CY56">
        <f t="shared" si="48"/>
        <v>105.29600000000001</v>
      </c>
      <c r="CZ56">
        <f t="shared" si="49"/>
        <v>89.501599999999996</v>
      </c>
      <c r="DC56" t="s">
        <v>3</v>
      </c>
      <c r="DD56" t="s">
        <v>3</v>
      </c>
      <c r="DE56" t="s">
        <v>3</v>
      </c>
      <c r="DF56" t="s">
        <v>3</v>
      </c>
      <c r="DG56" t="s">
        <v>3</v>
      </c>
      <c r="DH56" t="s">
        <v>3</v>
      </c>
      <c r="DI56" t="s">
        <v>3</v>
      </c>
      <c r="DJ56" t="s">
        <v>3</v>
      </c>
      <c r="DK56" t="s">
        <v>3</v>
      </c>
      <c r="DL56" t="s">
        <v>3</v>
      </c>
      <c r="DM56" t="s">
        <v>3</v>
      </c>
      <c r="DN56">
        <v>0</v>
      </c>
      <c r="DO56">
        <v>0</v>
      </c>
      <c r="DP56">
        <v>1</v>
      </c>
      <c r="DQ56">
        <v>1</v>
      </c>
      <c r="DU56">
        <v>1013</v>
      </c>
      <c r="DV56" t="s">
        <v>139</v>
      </c>
      <c r="DW56" t="s">
        <v>139</v>
      </c>
      <c r="DX56">
        <v>1</v>
      </c>
      <c r="EE56">
        <v>39490919</v>
      </c>
      <c r="EF56">
        <v>6</v>
      </c>
      <c r="EG56" t="s">
        <v>22</v>
      </c>
      <c r="EH56">
        <v>0</v>
      </c>
      <c r="EI56" t="s">
        <v>3</v>
      </c>
      <c r="EJ56">
        <v>1</v>
      </c>
      <c r="EK56">
        <v>57001</v>
      </c>
      <c r="EL56" t="s">
        <v>141</v>
      </c>
      <c r="EM56" t="s">
        <v>142</v>
      </c>
      <c r="EO56" t="s">
        <v>3</v>
      </c>
      <c r="EQ56">
        <v>0</v>
      </c>
      <c r="ER56">
        <v>29.41</v>
      </c>
      <c r="ES56">
        <v>0</v>
      </c>
      <c r="ET56">
        <v>0</v>
      </c>
      <c r="EU56">
        <v>0</v>
      </c>
      <c r="EV56">
        <v>29.41</v>
      </c>
      <c r="EW56">
        <v>3.77</v>
      </c>
      <c r="EX56">
        <v>0</v>
      </c>
      <c r="EY56">
        <v>0</v>
      </c>
      <c r="FQ56">
        <v>0</v>
      </c>
      <c r="FR56">
        <f t="shared" si="50"/>
        <v>0</v>
      </c>
      <c r="FS56">
        <v>0</v>
      </c>
      <c r="FX56">
        <v>80</v>
      </c>
      <c r="FY56">
        <v>68</v>
      </c>
      <c r="GA56" t="s">
        <v>3</v>
      </c>
      <c r="GD56">
        <v>1</v>
      </c>
      <c r="GF56">
        <v>1934208151</v>
      </c>
      <c r="GG56">
        <v>2</v>
      </c>
      <c r="GH56">
        <v>1</v>
      </c>
      <c r="GI56">
        <v>2</v>
      </c>
      <c r="GJ56">
        <v>0</v>
      </c>
      <c r="GK56">
        <v>0</v>
      </c>
      <c r="GL56">
        <f t="shared" si="51"/>
        <v>0</v>
      </c>
      <c r="GM56">
        <f t="shared" si="52"/>
        <v>326.42</v>
      </c>
      <c r="GN56">
        <f t="shared" si="53"/>
        <v>326.42</v>
      </c>
      <c r="GO56">
        <f t="shared" si="54"/>
        <v>0</v>
      </c>
      <c r="GP56">
        <f t="shared" si="55"/>
        <v>0</v>
      </c>
      <c r="GR56">
        <v>0</v>
      </c>
      <c r="GS56">
        <v>3</v>
      </c>
      <c r="GT56">
        <v>0</v>
      </c>
      <c r="GU56" t="s">
        <v>3</v>
      </c>
      <c r="GV56">
        <f t="shared" si="56"/>
        <v>0</v>
      </c>
      <c r="GW56">
        <v>1</v>
      </c>
      <c r="GX56">
        <f t="shared" si="57"/>
        <v>0</v>
      </c>
      <c r="HA56">
        <v>0</v>
      </c>
      <c r="HB56">
        <v>0</v>
      </c>
      <c r="HC56">
        <f t="shared" si="58"/>
        <v>0</v>
      </c>
      <c r="IK56">
        <v>0</v>
      </c>
    </row>
    <row r="57" spans="1:245" x14ac:dyDescent="0.2">
      <c r="A57">
        <v>18</v>
      </c>
      <c r="B57">
        <v>1</v>
      </c>
      <c r="C57">
        <v>115</v>
      </c>
      <c r="E57" t="s">
        <v>143</v>
      </c>
      <c r="F57" t="s">
        <v>26</v>
      </c>
      <c r="G57" t="s">
        <v>27</v>
      </c>
      <c r="H57" t="s">
        <v>28</v>
      </c>
      <c r="I57">
        <f>I56*J57</f>
        <v>1.694E-2</v>
      </c>
      <c r="J57">
        <v>0.11</v>
      </c>
      <c r="O57">
        <f t="shared" si="21"/>
        <v>0</v>
      </c>
      <c r="P57">
        <f t="shared" si="22"/>
        <v>0</v>
      </c>
      <c r="Q57">
        <f t="shared" si="23"/>
        <v>0</v>
      </c>
      <c r="R57">
        <f t="shared" si="24"/>
        <v>0</v>
      </c>
      <c r="S57">
        <f t="shared" si="25"/>
        <v>0</v>
      </c>
      <c r="T57">
        <f t="shared" si="26"/>
        <v>0</v>
      </c>
      <c r="U57">
        <f t="shared" si="27"/>
        <v>0</v>
      </c>
      <c r="V57">
        <f t="shared" si="28"/>
        <v>0</v>
      </c>
      <c r="W57">
        <f t="shared" si="29"/>
        <v>0</v>
      </c>
      <c r="X57">
        <f t="shared" si="30"/>
        <v>0</v>
      </c>
      <c r="Y57">
        <f t="shared" si="31"/>
        <v>0</v>
      </c>
      <c r="AA57">
        <v>42104813</v>
      </c>
      <c r="AB57">
        <f t="shared" si="32"/>
        <v>0</v>
      </c>
      <c r="AC57">
        <f t="shared" si="33"/>
        <v>0</v>
      </c>
      <c r="AD57">
        <f t="shared" si="64"/>
        <v>0</v>
      </c>
      <c r="AE57">
        <f t="shared" si="65"/>
        <v>0</v>
      </c>
      <c r="AF57">
        <f t="shared" si="66"/>
        <v>0</v>
      </c>
      <c r="AG57">
        <f t="shared" si="36"/>
        <v>0</v>
      </c>
      <c r="AH57">
        <f t="shared" si="67"/>
        <v>0</v>
      </c>
      <c r="AI57">
        <f t="shared" si="68"/>
        <v>0</v>
      </c>
      <c r="AJ57">
        <f t="shared" si="38"/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80</v>
      </c>
      <c r="AU57">
        <v>68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29</v>
      </c>
      <c r="BM57">
        <v>57001</v>
      </c>
      <c r="BN57">
        <v>0</v>
      </c>
      <c r="BO57" t="s">
        <v>3</v>
      </c>
      <c r="BP57">
        <v>0</v>
      </c>
      <c r="BQ57">
        <v>6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80</v>
      </c>
      <c r="CA57">
        <v>68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9"/>
        <v>0</v>
      </c>
      <c r="CQ57">
        <f t="shared" si="40"/>
        <v>0</v>
      </c>
      <c r="CR57">
        <f t="shared" si="41"/>
        <v>0</v>
      </c>
      <c r="CS57">
        <f t="shared" si="42"/>
        <v>0</v>
      </c>
      <c r="CT57">
        <f t="shared" si="43"/>
        <v>0</v>
      </c>
      <c r="CU57">
        <f t="shared" si="44"/>
        <v>0</v>
      </c>
      <c r="CV57">
        <f t="shared" si="45"/>
        <v>0</v>
      </c>
      <c r="CW57">
        <f t="shared" si="46"/>
        <v>0</v>
      </c>
      <c r="CX57">
        <f t="shared" si="47"/>
        <v>0</v>
      </c>
      <c r="CY57">
        <f t="shared" si="48"/>
        <v>0</v>
      </c>
      <c r="CZ57">
        <f t="shared" si="49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28</v>
      </c>
      <c r="DW57" t="s">
        <v>28</v>
      </c>
      <c r="DX57">
        <v>1000</v>
      </c>
      <c r="EE57">
        <v>39490919</v>
      </c>
      <c r="EF57">
        <v>6</v>
      </c>
      <c r="EG57" t="s">
        <v>22</v>
      </c>
      <c r="EH57">
        <v>0</v>
      </c>
      <c r="EI57" t="s">
        <v>3</v>
      </c>
      <c r="EJ57">
        <v>1</v>
      </c>
      <c r="EK57">
        <v>57001</v>
      </c>
      <c r="EL57" t="s">
        <v>141</v>
      </c>
      <c r="EM57" t="s">
        <v>142</v>
      </c>
      <c r="EO57" t="s">
        <v>3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50"/>
        <v>0</v>
      </c>
      <c r="FS57">
        <v>0</v>
      </c>
      <c r="FX57">
        <v>80</v>
      </c>
      <c r="FY57">
        <v>68</v>
      </c>
      <c r="GA57" t="s">
        <v>3</v>
      </c>
      <c r="GD57">
        <v>1</v>
      </c>
      <c r="GF57">
        <v>1876412176</v>
      </c>
      <c r="GG57">
        <v>2</v>
      </c>
      <c r="GH57">
        <v>1</v>
      </c>
      <c r="GI57">
        <v>-2</v>
      </c>
      <c r="GJ57">
        <v>0</v>
      </c>
      <c r="GK57">
        <v>0</v>
      </c>
      <c r="GL57">
        <f t="shared" si="51"/>
        <v>0</v>
      </c>
      <c r="GM57">
        <f t="shared" si="52"/>
        <v>0</v>
      </c>
      <c r="GN57">
        <f t="shared" si="53"/>
        <v>0</v>
      </c>
      <c r="GO57">
        <f t="shared" si="54"/>
        <v>0</v>
      </c>
      <c r="GP57">
        <f t="shared" si="55"/>
        <v>0</v>
      </c>
      <c r="GR57">
        <v>0</v>
      </c>
      <c r="GS57">
        <v>3</v>
      </c>
      <c r="GT57">
        <v>0</v>
      </c>
      <c r="GU57" t="s">
        <v>3</v>
      </c>
      <c r="GV57">
        <f t="shared" si="56"/>
        <v>0</v>
      </c>
      <c r="GW57">
        <v>1</v>
      </c>
      <c r="GX57">
        <f t="shared" si="57"/>
        <v>0</v>
      </c>
      <c r="HA57">
        <v>0</v>
      </c>
      <c r="HB57">
        <v>0</v>
      </c>
      <c r="HC57">
        <f t="shared" si="58"/>
        <v>0</v>
      </c>
      <c r="IK57">
        <v>0</v>
      </c>
    </row>
    <row r="58" spans="1:245" x14ac:dyDescent="0.2">
      <c r="A58">
        <v>17</v>
      </c>
      <c r="B58">
        <v>1</v>
      </c>
      <c r="C58">
        <f>ROW(SmtRes!A119)</f>
        <v>119</v>
      </c>
      <c r="D58">
        <f>ROW(EtalonRes!A114)</f>
        <v>114</v>
      </c>
      <c r="E58" t="s">
        <v>144</v>
      </c>
      <c r="F58" t="s">
        <v>145</v>
      </c>
      <c r="G58" t="s">
        <v>146</v>
      </c>
      <c r="H58" t="s">
        <v>147</v>
      </c>
      <c r="I58">
        <f>ROUND(45/100,9)</f>
        <v>0.45</v>
      </c>
      <c r="J58">
        <v>0</v>
      </c>
      <c r="O58">
        <f t="shared" si="21"/>
        <v>1185.4000000000001</v>
      </c>
      <c r="P58">
        <f t="shared" si="22"/>
        <v>0</v>
      </c>
      <c r="Q58">
        <f t="shared" si="23"/>
        <v>23.64</v>
      </c>
      <c r="R58">
        <f t="shared" si="24"/>
        <v>23.02</v>
      </c>
      <c r="S58">
        <f t="shared" si="25"/>
        <v>1161.76</v>
      </c>
      <c r="T58">
        <f t="shared" si="26"/>
        <v>0</v>
      </c>
      <c r="U58">
        <f t="shared" si="27"/>
        <v>5.1255000000000006</v>
      </c>
      <c r="V58">
        <f t="shared" si="28"/>
        <v>5.8500000000000003E-2</v>
      </c>
      <c r="W58">
        <f t="shared" si="29"/>
        <v>0</v>
      </c>
      <c r="X58">
        <f t="shared" si="30"/>
        <v>947.82</v>
      </c>
      <c r="Y58">
        <f t="shared" si="31"/>
        <v>805.65</v>
      </c>
      <c r="AA58">
        <v>42104813</v>
      </c>
      <c r="AB58">
        <f t="shared" si="32"/>
        <v>92.9</v>
      </c>
      <c r="AC58">
        <f t="shared" si="33"/>
        <v>0</v>
      </c>
      <c r="AD58">
        <f t="shared" si="64"/>
        <v>4.0599999999999996</v>
      </c>
      <c r="AE58">
        <f t="shared" si="65"/>
        <v>1.76</v>
      </c>
      <c r="AF58">
        <f t="shared" si="66"/>
        <v>88.84</v>
      </c>
      <c r="AG58">
        <f t="shared" si="36"/>
        <v>0</v>
      </c>
      <c r="AH58">
        <f t="shared" si="67"/>
        <v>11.39</v>
      </c>
      <c r="AI58">
        <f t="shared" si="68"/>
        <v>0.13</v>
      </c>
      <c r="AJ58">
        <f t="shared" si="38"/>
        <v>0</v>
      </c>
      <c r="AK58">
        <v>92.9</v>
      </c>
      <c r="AL58">
        <v>0</v>
      </c>
      <c r="AM58">
        <v>4.0599999999999996</v>
      </c>
      <c r="AN58">
        <v>1.76</v>
      </c>
      <c r="AO58">
        <v>88.84</v>
      </c>
      <c r="AP58">
        <v>0</v>
      </c>
      <c r="AQ58">
        <v>11.39</v>
      </c>
      <c r="AR58">
        <v>0.13</v>
      </c>
      <c r="AS58">
        <v>0</v>
      </c>
      <c r="AT58">
        <v>80</v>
      </c>
      <c r="AU58">
        <v>68</v>
      </c>
      <c r="AV58">
        <v>1</v>
      </c>
      <c r="AW58">
        <v>1</v>
      </c>
      <c r="AZ58">
        <v>1</v>
      </c>
      <c r="BA58">
        <v>29.06</v>
      </c>
      <c r="BB58">
        <v>12.94</v>
      </c>
      <c r="BC58">
        <v>1</v>
      </c>
      <c r="BD58" t="s">
        <v>3</v>
      </c>
      <c r="BE58" t="s">
        <v>3</v>
      </c>
      <c r="BF58" t="s">
        <v>3</v>
      </c>
      <c r="BG58" t="s">
        <v>3</v>
      </c>
      <c r="BH58">
        <v>0</v>
      </c>
      <c r="BI58">
        <v>1</v>
      </c>
      <c r="BJ58" t="s">
        <v>148</v>
      </c>
      <c r="BM58">
        <v>57001</v>
      </c>
      <c r="BN58">
        <v>0</v>
      </c>
      <c r="BO58" t="s">
        <v>145</v>
      </c>
      <c r="BP58">
        <v>1</v>
      </c>
      <c r="BQ58">
        <v>6</v>
      </c>
      <c r="BR58">
        <v>0</v>
      </c>
      <c r="BS58">
        <v>29.06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80</v>
      </c>
      <c r="CA58">
        <v>68</v>
      </c>
      <c r="CE58">
        <v>0</v>
      </c>
      <c r="CF58">
        <v>0</v>
      </c>
      <c r="CG58">
        <v>0</v>
      </c>
      <c r="CM58">
        <v>0</v>
      </c>
      <c r="CN58" t="s">
        <v>3</v>
      </c>
      <c r="CO58">
        <v>0</v>
      </c>
      <c r="CP58">
        <f t="shared" si="39"/>
        <v>1185.4000000000001</v>
      </c>
      <c r="CQ58">
        <f t="shared" si="40"/>
        <v>0</v>
      </c>
      <c r="CR58">
        <f t="shared" si="41"/>
        <v>52.536399999999993</v>
      </c>
      <c r="CS58">
        <f t="shared" si="42"/>
        <v>51.145599999999995</v>
      </c>
      <c r="CT58">
        <f t="shared" si="43"/>
        <v>2581.6904</v>
      </c>
      <c r="CU58">
        <f t="shared" si="44"/>
        <v>0</v>
      </c>
      <c r="CV58">
        <f t="shared" si="45"/>
        <v>11.39</v>
      </c>
      <c r="CW58">
        <f t="shared" si="46"/>
        <v>0.13</v>
      </c>
      <c r="CX58">
        <f t="shared" si="47"/>
        <v>0</v>
      </c>
      <c r="CY58">
        <f t="shared" si="48"/>
        <v>947.82399999999996</v>
      </c>
      <c r="CZ58">
        <f t="shared" si="49"/>
        <v>805.65039999999999</v>
      </c>
      <c r="DC58" t="s">
        <v>3</v>
      </c>
      <c r="DD58" t="s">
        <v>3</v>
      </c>
      <c r="DE58" t="s">
        <v>3</v>
      </c>
      <c r="DF58" t="s">
        <v>3</v>
      </c>
      <c r="DG58" t="s">
        <v>3</v>
      </c>
      <c r="DH58" t="s">
        <v>3</v>
      </c>
      <c r="DI58" t="s">
        <v>3</v>
      </c>
      <c r="DJ58" t="s">
        <v>3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1013</v>
      </c>
      <c r="DV58" t="s">
        <v>147</v>
      </c>
      <c r="DW58" t="s">
        <v>147</v>
      </c>
      <c r="DX58">
        <v>1</v>
      </c>
      <c r="EE58">
        <v>39490919</v>
      </c>
      <c r="EF58">
        <v>6</v>
      </c>
      <c r="EG58" t="s">
        <v>22</v>
      </c>
      <c r="EH58">
        <v>0</v>
      </c>
      <c r="EI58" t="s">
        <v>3</v>
      </c>
      <c r="EJ58">
        <v>1</v>
      </c>
      <c r="EK58">
        <v>57001</v>
      </c>
      <c r="EL58" t="s">
        <v>141</v>
      </c>
      <c r="EM58" t="s">
        <v>142</v>
      </c>
      <c r="EO58" t="s">
        <v>3</v>
      </c>
      <c r="EQ58">
        <v>0</v>
      </c>
      <c r="ER58">
        <v>92.9</v>
      </c>
      <c r="ES58">
        <v>0</v>
      </c>
      <c r="ET58">
        <v>4.0599999999999996</v>
      </c>
      <c r="EU58">
        <v>1.76</v>
      </c>
      <c r="EV58">
        <v>88.84</v>
      </c>
      <c r="EW58">
        <v>11.39</v>
      </c>
      <c r="EX58">
        <v>0.13</v>
      </c>
      <c r="EY58">
        <v>0</v>
      </c>
      <c r="FQ58">
        <v>0</v>
      </c>
      <c r="FR58">
        <f t="shared" si="50"/>
        <v>0</v>
      </c>
      <c r="FS58">
        <v>0</v>
      </c>
      <c r="FX58">
        <v>80</v>
      </c>
      <c r="FY58">
        <v>68</v>
      </c>
      <c r="GA58" t="s">
        <v>3</v>
      </c>
      <c r="GD58">
        <v>1</v>
      </c>
      <c r="GF58">
        <v>-807929110</v>
      </c>
      <c r="GG58">
        <v>2</v>
      </c>
      <c r="GH58">
        <v>1</v>
      </c>
      <c r="GI58">
        <v>2</v>
      </c>
      <c r="GJ58">
        <v>0</v>
      </c>
      <c r="GK58">
        <v>0</v>
      </c>
      <c r="GL58">
        <f t="shared" si="51"/>
        <v>0</v>
      </c>
      <c r="GM58">
        <f t="shared" si="52"/>
        <v>2938.87</v>
      </c>
      <c r="GN58">
        <f t="shared" si="53"/>
        <v>2938.87</v>
      </c>
      <c r="GO58">
        <f t="shared" si="54"/>
        <v>0</v>
      </c>
      <c r="GP58">
        <f t="shared" si="55"/>
        <v>0</v>
      </c>
      <c r="GR58">
        <v>0</v>
      </c>
      <c r="GS58">
        <v>3</v>
      </c>
      <c r="GT58">
        <v>0</v>
      </c>
      <c r="GU58" t="s">
        <v>3</v>
      </c>
      <c r="GV58">
        <f t="shared" si="56"/>
        <v>0</v>
      </c>
      <c r="GW58">
        <v>1</v>
      </c>
      <c r="GX58">
        <f t="shared" si="57"/>
        <v>0</v>
      </c>
      <c r="HA58">
        <v>0</v>
      </c>
      <c r="HB58">
        <v>0</v>
      </c>
      <c r="HC58">
        <f t="shared" si="58"/>
        <v>0</v>
      </c>
      <c r="IK58">
        <v>0</v>
      </c>
    </row>
    <row r="59" spans="1:245" x14ac:dyDescent="0.2">
      <c r="A59">
        <v>18</v>
      </c>
      <c r="B59">
        <v>1</v>
      </c>
      <c r="C59">
        <v>119</v>
      </c>
      <c r="E59" t="s">
        <v>149</v>
      </c>
      <c r="F59" t="s">
        <v>26</v>
      </c>
      <c r="G59" t="s">
        <v>27</v>
      </c>
      <c r="H59" t="s">
        <v>28</v>
      </c>
      <c r="I59">
        <f>I58*J59</f>
        <v>0.21149999999999999</v>
      </c>
      <c r="J59">
        <v>0.47</v>
      </c>
      <c r="O59">
        <f t="shared" si="21"/>
        <v>0</v>
      </c>
      <c r="P59">
        <f t="shared" si="22"/>
        <v>0</v>
      </c>
      <c r="Q59">
        <f t="shared" si="23"/>
        <v>0</v>
      </c>
      <c r="R59">
        <f t="shared" si="24"/>
        <v>0</v>
      </c>
      <c r="S59">
        <f t="shared" si="25"/>
        <v>0</v>
      </c>
      <c r="T59">
        <f t="shared" si="26"/>
        <v>0</v>
      </c>
      <c r="U59">
        <f t="shared" si="27"/>
        <v>0</v>
      </c>
      <c r="V59">
        <f t="shared" si="28"/>
        <v>0</v>
      </c>
      <c r="W59">
        <f t="shared" si="29"/>
        <v>0</v>
      </c>
      <c r="X59">
        <f t="shared" si="30"/>
        <v>0</v>
      </c>
      <c r="Y59">
        <f t="shared" si="31"/>
        <v>0</v>
      </c>
      <c r="AA59">
        <v>42104813</v>
      </c>
      <c r="AB59">
        <f t="shared" si="32"/>
        <v>0</v>
      </c>
      <c r="AC59">
        <f t="shared" si="33"/>
        <v>0</v>
      </c>
      <c r="AD59">
        <f t="shared" si="64"/>
        <v>0</v>
      </c>
      <c r="AE59">
        <f t="shared" si="65"/>
        <v>0</v>
      </c>
      <c r="AF59">
        <f t="shared" si="66"/>
        <v>0</v>
      </c>
      <c r="AG59">
        <f t="shared" si="36"/>
        <v>0</v>
      </c>
      <c r="AH59">
        <f t="shared" si="67"/>
        <v>0</v>
      </c>
      <c r="AI59">
        <f t="shared" si="68"/>
        <v>0</v>
      </c>
      <c r="AJ59">
        <f t="shared" si="38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80</v>
      </c>
      <c r="AU59">
        <v>68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150</v>
      </c>
      <c r="BM59">
        <v>57001</v>
      </c>
      <c r="BN59">
        <v>0</v>
      </c>
      <c r="BO59" t="s">
        <v>3</v>
      </c>
      <c r="BP59">
        <v>0</v>
      </c>
      <c r="BQ59">
        <v>6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80</v>
      </c>
      <c r="CA59">
        <v>68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9"/>
        <v>0</v>
      </c>
      <c r="CQ59">
        <f t="shared" si="40"/>
        <v>0</v>
      </c>
      <c r="CR59">
        <f t="shared" si="41"/>
        <v>0</v>
      </c>
      <c r="CS59">
        <f t="shared" si="42"/>
        <v>0</v>
      </c>
      <c r="CT59">
        <f t="shared" si="43"/>
        <v>0</v>
      </c>
      <c r="CU59">
        <f t="shared" si="44"/>
        <v>0</v>
      </c>
      <c r="CV59">
        <f t="shared" si="45"/>
        <v>0</v>
      </c>
      <c r="CW59">
        <f t="shared" si="46"/>
        <v>0</v>
      </c>
      <c r="CX59">
        <f t="shared" si="47"/>
        <v>0</v>
      </c>
      <c r="CY59">
        <f t="shared" si="48"/>
        <v>0</v>
      </c>
      <c r="CZ59">
        <f t="shared" si="49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28</v>
      </c>
      <c r="DW59" t="s">
        <v>28</v>
      </c>
      <c r="DX59">
        <v>1000</v>
      </c>
      <c r="EE59">
        <v>39490919</v>
      </c>
      <c r="EF59">
        <v>6</v>
      </c>
      <c r="EG59" t="s">
        <v>22</v>
      </c>
      <c r="EH59">
        <v>0</v>
      </c>
      <c r="EI59" t="s">
        <v>3</v>
      </c>
      <c r="EJ59">
        <v>1</v>
      </c>
      <c r="EK59">
        <v>57001</v>
      </c>
      <c r="EL59" t="s">
        <v>141</v>
      </c>
      <c r="EM59" t="s">
        <v>142</v>
      </c>
      <c r="EO59" t="s">
        <v>3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50"/>
        <v>0</v>
      </c>
      <c r="FS59">
        <v>0</v>
      </c>
      <c r="FX59">
        <v>80</v>
      </c>
      <c r="FY59">
        <v>68</v>
      </c>
      <c r="GA59" t="s">
        <v>3</v>
      </c>
      <c r="GD59">
        <v>1</v>
      </c>
      <c r="GF59">
        <v>529508801</v>
      </c>
      <c r="GG59">
        <v>2</v>
      </c>
      <c r="GH59">
        <v>1</v>
      </c>
      <c r="GI59">
        <v>-2</v>
      </c>
      <c r="GJ59">
        <v>0</v>
      </c>
      <c r="GK59">
        <v>0</v>
      </c>
      <c r="GL59">
        <f t="shared" si="51"/>
        <v>0</v>
      </c>
      <c r="GM59">
        <f t="shared" si="52"/>
        <v>0</v>
      </c>
      <c r="GN59">
        <f t="shared" si="53"/>
        <v>0</v>
      </c>
      <c r="GO59">
        <f t="shared" si="54"/>
        <v>0</v>
      </c>
      <c r="GP59">
        <f t="shared" si="55"/>
        <v>0</v>
      </c>
      <c r="GR59">
        <v>0</v>
      </c>
      <c r="GS59">
        <v>3</v>
      </c>
      <c r="GT59">
        <v>0</v>
      </c>
      <c r="GU59" t="s">
        <v>3</v>
      </c>
      <c r="GV59">
        <f t="shared" si="56"/>
        <v>0</v>
      </c>
      <c r="GW59">
        <v>1</v>
      </c>
      <c r="GX59">
        <f t="shared" si="57"/>
        <v>0</v>
      </c>
      <c r="HA59">
        <v>0</v>
      </c>
      <c r="HB59">
        <v>0</v>
      </c>
      <c r="HC59">
        <f t="shared" si="58"/>
        <v>0</v>
      </c>
      <c r="IK59">
        <v>0</v>
      </c>
    </row>
    <row r="60" spans="1:245" x14ac:dyDescent="0.2">
      <c r="A60">
        <v>17</v>
      </c>
      <c r="B60">
        <v>1</v>
      </c>
      <c r="C60">
        <f>ROW(SmtRes!A124)</f>
        <v>124</v>
      </c>
      <c r="D60">
        <f>ROW(EtalonRes!A119)</f>
        <v>119</v>
      </c>
      <c r="E60" t="s">
        <v>151</v>
      </c>
      <c r="F60" t="s">
        <v>152</v>
      </c>
      <c r="G60" t="s">
        <v>153</v>
      </c>
      <c r="H60" t="s">
        <v>147</v>
      </c>
      <c r="I60">
        <f>ROUND(45/100,9)</f>
        <v>0.45</v>
      </c>
      <c r="J60">
        <v>0</v>
      </c>
      <c r="O60">
        <f t="shared" si="21"/>
        <v>17587.28</v>
      </c>
      <c r="P60">
        <f t="shared" si="22"/>
        <v>13914.36</v>
      </c>
      <c r="Q60">
        <f t="shared" si="23"/>
        <v>52.69</v>
      </c>
      <c r="R60">
        <f t="shared" si="24"/>
        <v>0</v>
      </c>
      <c r="S60">
        <f t="shared" si="25"/>
        <v>3620.23</v>
      </c>
      <c r="T60">
        <f t="shared" si="26"/>
        <v>0</v>
      </c>
      <c r="U60">
        <f t="shared" si="27"/>
        <v>13.253174999999999</v>
      </c>
      <c r="V60">
        <f t="shared" si="28"/>
        <v>0</v>
      </c>
      <c r="W60">
        <f t="shared" si="29"/>
        <v>0</v>
      </c>
      <c r="X60">
        <f t="shared" si="30"/>
        <v>4018.46</v>
      </c>
      <c r="Y60">
        <f t="shared" si="31"/>
        <v>2316.9499999999998</v>
      </c>
      <c r="AA60">
        <v>42104813</v>
      </c>
      <c r="AB60">
        <f t="shared" si="32"/>
        <v>10806.007</v>
      </c>
      <c r="AC60">
        <f t="shared" si="33"/>
        <v>10517.28</v>
      </c>
      <c r="AD60">
        <f>ROUND(((((ET60*1.25))-((EU60*1.25)))+AE60),6)</f>
        <v>11.887499999999999</v>
      </c>
      <c r="AE60">
        <f>ROUND(((EU60*1.25)),6)</f>
        <v>0</v>
      </c>
      <c r="AF60">
        <f>ROUND(((EV60*1.15)),6)</f>
        <v>276.83949999999999</v>
      </c>
      <c r="AG60">
        <f t="shared" si="36"/>
        <v>0</v>
      </c>
      <c r="AH60">
        <f>((EW60*1.15))</f>
        <v>29.451499999999996</v>
      </c>
      <c r="AI60">
        <f>((EX60*1.25))</f>
        <v>0</v>
      </c>
      <c r="AJ60">
        <f t="shared" si="38"/>
        <v>0</v>
      </c>
      <c r="AK60">
        <v>10767.52</v>
      </c>
      <c r="AL60">
        <v>10517.28</v>
      </c>
      <c r="AM60">
        <v>9.51</v>
      </c>
      <c r="AN60">
        <v>0</v>
      </c>
      <c r="AO60">
        <v>240.73</v>
      </c>
      <c r="AP60">
        <v>0</v>
      </c>
      <c r="AQ60">
        <v>25.61</v>
      </c>
      <c r="AR60">
        <v>0</v>
      </c>
      <c r="AS60">
        <v>0</v>
      </c>
      <c r="AT60">
        <v>111</v>
      </c>
      <c r="AU60">
        <v>64</v>
      </c>
      <c r="AV60">
        <v>1</v>
      </c>
      <c r="AW60">
        <v>1</v>
      </c>
      <c r="AZ60">
        <v>1</v>
      </c>
      <c r="BA60">
        <v>29.06</v>
      </c>
      <c r="BB60">
        <v>9.85</v>
      </c>
      <c r="BC60">
        <v>2.94</v>
      </c>
      <c r="BD60" t="s">
        <v>3</v>
      </c>
      <c r="BE60" t="s">
        <v>3</v>
      </c>
      <c r="BF60" t="s">
        <v>3</v>
      </c>
      <c r="BG60" t="s">
        <v>3</v>
      </c>
      <c r="BH60">
        <v>0</v>
      </c>
      <c r="BI60">
        <v>1</v>
      </c>
      <c r="BJ60" t="s">
        <v>154</v>
      </c>
      <c r="BM60">
        <v>11001</v>
      </c>
      <c r="BN60">
        <v>0</v>
      </c>
      <c r="BO60" t="s">
        <v>152</v>
      </c>
      <c r="BP60">
        <v>1</v>
      </c>
      <c r="BQ60">
        <v>2</v>
      </c>
      <c r="BR60">
        <v>0</v>
      </c>
      <c r="BS60">
        <v>29.06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123</v>
      </c>
      <c r="CA60">
        <v>75</v>
      </c>
      <c r="CE60">
        <v>0</v>
      </c>
      <c r="CF60">
        <v>0</v>
      </c>
      <c r="CG60">
        <v>0</v>
      </c>
      <c r="CM60">
        <v>0</v>
      </c>
      <c r="CN60" t="s">
        <v>761</v>
      </c>
      <c r="CO60">
        <v>0</v>
      </c>
      <c r="CP60">
        <f t="shared" si="39"/>
        <v>17587.280000000002</v>
      </c>
      <c r="CQ60">
        <f t="shared" si="40"/>
        <v>30920.803200000002</v>
      </c>
      <c r="CR60">
        <f t="shared" si="41"/>
        <v>117.09187499999999</v>
      </c>
      <c r="CS60">
        <f t="shared" si="42"/>
        <v>0</v>
      </c>
      <c r="CT60">
        <f t="shared" si="43"/>
        <v>8044.9558699999989</v>
      </c>
      <c r="CU60">
        <f t="shared" si="44"/>
        <v>0</v>
      </c>
      <c r="CV60">
        <f t="shared" si="45"/>
        <v>29.451499999999996</v>
      </c>
      <c r="CW60">
        <f t="shared" si="46"/>
        <v>0</v>
      </c>
      <c r="CX60">
        <f t="shared" si="47"/>
        <v>0</v>
      </c>
      <c r="CY60">
        <f t="shared" si="48"/>
        <v>4018.4553000000001</v>
      </c>
      <c r="CZ60">
        <f t="shared" si="49"/>
        <v>2316.9472000000001</v>
      </c>
      <c r="DC60" t="s">
        <v>3</v>
      </c>
      <c r="DD60" t="s">
        <v>3</v>
      </c>
      <c r="DE60" t="s">
        <v>52</v>
      </c>
      <c r="DF60" t="s">
        <v>52</v>
      </c>
      <c r="DG60" t="s">
        <v>53</v>
      </c>
      <c r="DH60" t="s">
        <v>3</v>
      </c>
      <c r="DI60" t="s">
        <v>53</v>
      </c>
      <c r="DJ60" t="s">
        <v>52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1013</v>
      </c>
      <c r="DV60" t="s">
        <v>147</v>
      </c>
      <c r="DW60" t="s">
        <v>147</v>
      </c>
      <c r="DX60">
        <v>1</v>
      </c>
      <c r="EE60">
        <v>39490841</v>
      </c>
      <c r="EF60">
        <v>2</v>
      </c>
      <c r="EG60" t="s">
        <v>54</v>
      </c>
      <c r="EH60">
        <v>0</v>
      </c>
      <c r="EI60" t="s">
        <v>3</v>
      </c>
      <c r="EJ60">
        <v>1</v>
      </c>
      <c r="EK60">
        <v>11001</v>
      </c>
      <c r="EL60" t="s">
        <v>141</v>
      </c>
      <c r="EM60" t="s">
        <v>155</v>
      </c>
      <c r="EO60" t="s">
        <v>57</v>
      </c>
      <c r="EQ60">
        <v>0</v>
      </c>
      <c r="ER60">
        <v>10767.52</v>
      </c>
      <c r="ES60">
        <v>10517.28</v>
      </c>
      <c r="ET60">
        <v>9.51</v>
      </c>
      <c r="EU60">
        <v>0</v>
      </c>
      <c r="EV60">
        <v>240.73</v>
      </c>
      <c r="EW60">
        <v>25.61</v>
      </c>
      <c r="EX60">
        <v>0</v>
      </c>
      <c r="EY60">
        <v>0</v>
      </c>
      <c r="FQ60">
        <v>0</v>
      </c>
      <c r="FR60">
        <f t="shared" si="50"/>
        <v>0</v>
      </c>
      <c r="FS60">
        <v>0</v>
      </c>
      <c r="FT60" t="s">
        <v>58</v>
      </c>
      <c r="FU60" t="s">
        <v>59</v>
      </c>
      <c r="FX60">
        <v>110.7</v>
      </c>
      <c r="FY60">
        <v>63.75</v>
      </c>
      <c r="GA60" t="s">
        <v>3</v>
      </c>
      <c r="GD60">
        <v>1</v>
      </c>
      <c r="GF60">
        <v>687427109</v>
      </c>
      <c r="GG60">
        <v>2</v>
      </c>
      <c r="GH60">
        <v>1</v>
      </c>
      <c r="GI60">
        <v>2</v>
      </c>
      <c r="GJ60">
        <v>0</v>
      </c>
      <c r="GK60">
        <v>0</v>
      </c>
      <c r="GL60">
        <f t="shared" si="51"/>
        <v>0</v>
      </c>
      <c r="GM60">
        <f t="shared" si="52"/>
        <v>23922.69</v>
      </c>
      <c r="GN60">
        <f t="shared" si="53"/>
        <v>23922.69</v>
      </c>
      <c r="GO60">
        <f t="shared" si="54"/>
        <v>0</v>
      </c>
      <c r="GP60">
        <f t="shared" si="55"/>
        <v>0</v>
      </c>
      <c r="GR60">
        <v>0</v>
      </c>
      <c r="GS60">
        <v>3</v>
      </c>
      <c r="GT60">
        <v>0</v>
      </c>
      <c r="GU60" t="s">
        <v>3</v>
      </c>
      <c r="GV60">
        <f t="shared" si="56"/>
        <v>0</v>
      </c>
      <c r="GW60">
        <v>1</v>
      </c>
      <c r="GX60">
        <f t="shared" si="57"/>
        <v>0</v>
      </c>
      <c r="HA60">
        <v>0</v>
      </c>
      <c r="HB60">
        <v>0</v>
      </c>
      <c r="HC60">
        <f t="shared" si="58"/>
        <v>0</v>
      </c>
      <c r="IK60">
        <v>0</v>
      </c>
    </row>
    <row r="61" spans="1:245" x14ac:dyDescent="0.2">
      <c r="A61">
        <v>17</v>
      </c>
      <c r="B61">
        <v>1</v>
      </c>
      <c r="C61">
        <f>ROW(SmtRes!A136)</f>
        <v>136</v>
      </c>
      <c r="D61">
        <f>ROW(EtalonRes!A131)</f>
        <v>131</v>
      </c>
      <c r="E61" t="s">
        <v>156</v>
      </c>
      <c r="F61" t="s">
        <v>157</v>
      </c>
      <c r="G61" t="s">
        <v>158</v>
      </c>
      <c r="H61" t="s">
        <v>139</v>
      </c>
      <c r="I61">
        <f>ROUND(15.4/100,9)</f>
        <v>0.154</v>
      </c>
      <c r="J61">
        <v>0</v>
      </c>
      <c r="O61">
        <f t="shared" si="21"/>
        <v>878.72</v>
      </c>
      <c r="P61">
        <f t="shared" si="22"/>
        <v>552.38</v>
      </c>
      <c r="Q61">
        <f t="shared" si="23"/>
        <v>11.68</v>
      </c>
      <c r="R61">
        <f t="shared" si="24"/>
        <v>0</v>
      </c>
      <c r="S61">
        <f t="shared" si="25"/>
        <v>314.66000000000003</v>
      </c>
      <c r="T61">
        <f t="shared" si="26"/>
        <v>0</v>
      </c>
      <c r="U61">
        <f t="shared" si="27"/>
        <v>1.179486</v>
      </c>
      <c r="V61">
        <f t="shared" si="28"/>
        <v>0</v>
      </c>
      <c r="W61">
        <f t="shared" si="29"/>
        <v>0</v>
      </c>
      <c r="X61">
        <f t="shared" si="30"/>
        <v>349.27</v>
      </c>
      <c r="Y61">
        <f t="shared" si="31"/>
        <v>201.38</v>
      </c>
      <c r="AA61">
        <v>42104813</v>
      </c>
      <c r="AB61">
        <f t="shared" si="32"/>
        <v>1480.0409999999999</v>
      </c>
      <c r="AC61">
        <f t="shared" si="33"/>
        <v>1395.68</v>
      </c>
      <c r="AD61">
        <f>ROUND(((((ET61*1.25))-((EU61*1.25)))+AE61),6)</f>
        <v>14.05</v>
      </c>
      <c r="AE61">
        <f>ROUND(((EU61*1.25)),6)</f>
        <v>0</v>
      </c>
      <c r="AF61">
        <f>ROUND(((EV61*1.15)),6)</f>
        <v>70.311000000000007</v>
      </c>
      <c r="AG61">
        <f t="shared" si="36"/>
        <v>0</v>
      </c>
      <c r="AH61">
        <f>((EW61*1.15))</f>
        <v>7.6589999999999998</v>
      </c>
      <c r="AI61">
        <f>((EX61*1.25))</f>
        <v>0</v>
      </c>
      <c r="AJ61">
        <f t="shared" si="38"/>
        <v>0</v>
      </c>
      <c r="AK61">
        <v>1468.06</v>
      </c>
      <c r="AL61">
        <v>1395.68</v>
      </c>
      <c r="AM61">
        <v>11.24</v>
      </c>
      <c r="AN61">
        <v>0</v>
      </c>
      <c r="AO61">
        <v>61.14</v>
      </c>
      <c r="AP61">
        <v>0</v>
      </c>
      <c r="AQ61">
        <v>6.66</v>
      </c>
      <c r="AR61">
        <v>0</v>
      </c>
      <c r="AS61">
        <v>0</v>
      </c>
      <c r="AT61">
        <v>111</v>
      </c>
      <c r="AU61">
        <v>64</v>
      </c>
      <c r="AV61">
        <v>1</v>
      </c>
      <c r="AW61">
        <v>1</v>
      </c>
      <c r="AZ61">
        <v>1</v>
      </c>
      <c r="BA61">
        <v>29.06</v>
      </c>
      <c r="BB61">
        <v>5.4</v>
      </c>
      <c r="BC61">
        <v>2.57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1</v>
      </c>
      <c r="BJ61" t="s">
        <v>159</v>
      </c>
      <c r="BM61">
        <v>11001</v>
      </c>
      <c r="BN61">
        <v>0</v>
      </c>
      <c r="BO61" t="s">
        <v>157</v>
      </c>
      <c r="BP61">
        <v>1</v>
      </c>
      <c r="BQ61">
        <v>2</v>
      </c>
      <c r="BR61">
        <v>0</v>
      </c>
      <c r="BS61">
        <v>29.06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123</v>
      </c>
      <c r="CA61">
        <v>75</v>
      </c>
      <c r="CE61">
        <v>0</v>
      </c>
      <c r="CF61">
        <v>0</v>
      </c>
      <c r="CG61">
        <v>0</v>
      </c>
      <c r="CM61">
        <v>0</v>
      </c>
      <c r="CN61" t="s">
        <v>761</v>
      </c>
      <c r="CO61">
        <v>0</v>
      </c>
      <c r="CP61">
        <f t="shared" si="39"/>
        <v>878.72</v>
      </c>
      <c r="CQ61">
        <f t="shared" si="40"/>
        <v>3586.8975999999998</v>
      </c>
      <c r="CR61">
        <f t="shared" si="41"/>
        <v>75.87</v>
      </c>
      <c r="CS61">
        <f t="shared" si="42"/>
        <v>0</v>
      </c>
      <c r="CT61">
        <f t="shared" si="43"/>
        <v>2043.23766</v>
      </c>
      <c r="CU61">
        <f t="shared" si="44"/>
        <v>0</v>
      </c>
      <c r="CV61">
        <f t="shared" si="45"/>
        <v>7.6589999999999998</v>
      </c>
      <c r="CW61">
        <f t="shared" si="46"/>
        <v>0</v>
      </c>
      <c r="CX61">
        <f t="shared" si="47"/>
        <v>0</v>
      </c>
      <c r="CY61">
        <f t="shared" si="48"/>
        <v>349.27260000000001</v>
      </c>
      <c r="CZ61">
        <f t="shared" si="49"/>
        <v>201.38240000000002</v>
      </c>
      <c r="DC61" t="s">
        <v>3</v>
      </c>
      <c r="DD61" t="s">
        <v>3</v>
      </c>
      <c r="DE61" t="s">
        <v>52</v>
      </c>
      <c r="DF61" t="s">
        <v>52</v>
      </c>
      <c r="DG61" t="s">
        <v>53</v>
      </c>
      <c r="DH61" t="s">
        <v>3</v>
      </c>
      <c r="DI61" t="s">
        <v>53</v>
      </c>
      <c r="DJ61" t="s">
        <v>52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139</v>
      </c>
      <c r="DW61" t="s">
        <v>139</v>
      </c>
      <c r="DX61">
        <v>1</v>
      </c>
      <c r="EE61">
        <v>39490841</v>
      </c>
      <c r="EF61">
        <v>2</v>
      </c>
      <c r="EG61" t="s">
        <v>54</v>
      </c>
      <c r="EH61">
        <v>0</v>
      </c>
      <c r="EI61" t="s">
        <v>3</v>
      </c>
      <c r="EJ61">
        <v>1</v>
      </c>
      <c r="EK61">
        <v>11001</v>
      </c>
      <c r="EL61" t="s">
        <v>141</v>
      </c>
      <c r="EM61" t="s">
        <v>155</v>
      </c>
      <c r="EO61" t="s">
        <v>57</v>
      </c>
      <c r="EQ61">
        <v>0</v>
      </c>
      <c r="ER61">
        <v>1468.06</v>
      </c>
      <c r="ES61">
        <v>1395.68</v>
      </c>
      <c r="ET61">
        <v>11.24</v>
      </c>
      <c r="EU61">
        <v>0</v>
      </c>
      <c r="EV61">
        <v>61.14</v>
      </c>
      <c r="EW61">
        <v>6.66</v>
      </c>
      <c r="EX61">
        <v>0</v>
      </c>
      <c r="EY61">
        <v>0</v>
      </c>
      <c r="FQ61">
        <v>0</v>
      </c>
      <c r="FR61">
        <f t="shared" si="50"/>
        <v>0</v>
      </c>
      <c r="FS61">
        <v>0</v>
      </c>
      <c r="FT61" t="s">
        <v>58</v>
      </c>
      <c r="FU61" t="s">
        <v>59</v>
      </c>
      <c r="FX61">
        <v>110.7</v>
      </c>
      <c r="FY61">
        <v>63.75</v>
      </c>
      <c r="GA61" t="s">
        <v>3</v>
      </c>
      <c r="GD61">
        <v>1</v>
      </c>
      <c r="GF61">
        <v>-335659541</v>
      </c>
      <c r="GG61">
        <v>2</v>
      </c>
      <c r="GH61">
        <v>1</v>
      </c>
      <c r="GI61">
        <v>2</v>
      </c>
      <c r="GJ61">
        <v>0</v>
      </c>
      <c r="GK61">
        <v>0</v>
      </c>
      <c r="GL61">
        <f t="shared" si="51"/>
        <v>0</v>
      </c>
      <c r="GM61">
        <f t="shared" si="52"/>
        <v>1429.37</v>
      </c>
      <c r="GN61">
        <f t="shared" si="53"/>
        <v>1429.37</v>
      </c>
      <c r="GO61">
        <f t="shared" si="54"/>
        <v>0</v>
      </c>
      <c r="GP61">
        <f t="shared" si="55"/>
        <v>0</v>
      </c>
      <c r="GR61">
        <v>0</v>
      </c>
      <c r="GS61">
        <v>3</v>
      </c>
      <c r="GT61">
        <v>0</v>
      </c>
      <c r="GU61" t="s">
        <v>3</v>
      </c>
      <c r="GV61">
        <f t="shared" si="56"/>
        <v>0</v>
      </c>
      <c r="GW61">
        <v>1</v>
      </c>
      <c r="GX61">
        <f t="shared" si="57"/>
        <v>0</v>
      </c>
      <c r="HA61">
        <v>0</v>
      </c>
      <c r="HB61">
        <v>0</v>
      </c>
      <c r="HC61">
        <f t="shared" si="58"/>
        <v>0</v>
      </c>
      <c r="IK61">
        <v>0</v>
      </c>
    </row>
    <row r="62" spans="1:245" x14ac:dyDescent="0.2">
      <c r="A62">
        <v>17</v>
      </c>
      <c r="B62">
        <v>1</v>
      </c>
      <c r="C62">
        <f>ROW(SmtRes!A142)</f>
        <v>142</v>
      </c>
      <c r="D62">
        <f>ROW(EtalonRes!A137)</f>
        <v>137</v>
      </c>
      <c r="E62" t="s">
        <v>160</v>
      </c>
      <c r="F62" t="s">
        <v>161</v>
      </c>
      <c r="G62" t="s">
        <v>162</v>
      </c>
      <c r="H62" t="s">
        <v>163</v>
      </c>
      <c r="I62">
        <f>ROUND(2.4/100,9)</f>
        <v>2.4E-2</v>
      </c>
      <c r="J62">
        <v>0</v>
      </c>
      <c r="O62">
        <f t="shared" si="21"/>
        <v>122.9</v>
      </c>
      <c r="P62">
        <f t="shared" si="22"/>
        <v>3.42</v>
      </c>
      <c r="Q62">
        <f t="shared" si="23"/>
        <v>2.84</v>
      </c>
      <c r="R62">
        <f t="shared" si="24"/>
        <v>0</v>
      </c>
      <c r="S62">
        <f t="shared" si="25"/>
        <v>116.64</v>
      </c>
      <c r="T62">
        <f t="shared" si="26"/>
        <v>0</v>
      </c>
      <c r="U62">
        <f t="shared" si="27"/>
        <v>0.45926400000000001</v>
      </c>
      <c r="V62">
        <f t="shared" si="28"/>
        <v>0</v>
      </c>
      <c r="W62">
        <f t="shared" si="29"/>
        <v>0</v>
      </c>
      <c r="X62">
        <f t="shared" si="30"/>
        <v>129.47</v>
      </c>
      <c r="Y62">
        <f t="shared" si="31"/>
        <v>74.650000000000006</v>
      </c>
      <c r="AA62">
        <v>42104813</v>
      </c>
      <c r="AB62">
        <f t="shared" si="32"/>
        <v>276.53199999999998</v>
      </c>
      <c r="AC62">
        <f t="shared" si="33"/>
        <v>80.400000000000006</v>
      </c>
      <c r="AD62">
        <f>ROUND(((((ET62*1.25))-((EU62*1.25)))+AE62),6)</f>
        <v>28.887499999999999</v>
      </c>
      <c r="AE62">
        <f>ROUND(((EU62*1.25)),6)</f>
        <v>0</v>
      </c>
      <c r="AF62">
        <f>ROUND(((EV62*1.15)),6)</f>
        <v>167.24449999999999</v>
      </c>
      <c r="AG62">
        <f t="shared" si="36"/>
        <v>0</v>
      </c>
      <c r="AH62">
        <f>((EW62*1.15))</f>
        <v>19.135999999999999</v>
      </c>
      <c r="AI62">
        <f>((EX62*1.25))</f>
        <v>0</v>
      </c>
      <c r="AJ62">
        <f t="shared" si="38"/>
        <v>0</v>
      </c>
      <c r="AK62">
        <v>248.94</v>
      </c>
      <c r="AL62">
        <v>80.400000000000006</v>
      </c>
      <c r="AM62">
        <v>23.11</v>
      </c>
      <c r="AN62">
        <v>0</v>
      </c>
      <c r="AO62">
        <v>145.43</v>
      </c>
      <c r="AP62">
        <v>0</v>
      </c>
      <c r="AQ62">
        <v>16.64</v>
      </c>
      <c r="AR62">
        <v>0</v>
      </c>
      <c r="AS62">
        <v>0</v>
      </c>
      <c r="AT62">
        <v>111</v>
      </c>
      <c r="AU62">
        <v>64</v>
      </c>
      <c r="AV62">
        <v>1</v>
      </c>
      <c r="AW62">
        <v>1</v>
      </c>
      <c r="AZ62">
        <v>1</v>
      </c>
      <c r="BA62">
        <v>29.06</v>
      </c>
      <c r="BB62">
        <v>4.0999999999999996</v>
      </c>
      <c r="BC62">
        <v>1.77</v>
      </c>
      <c r="BD62" t="s">
        <v>3</v>
      </c>
      <c r="BE62" t="s">
        <v>3</v>
      </c>
      <c r="BF62" t="s">
        <v>3</v>
      </c>
      <c r="BG62" t="s">
        <v>3</v>
      </c>
      <c r="BH62">
        <v>0</v>
      </c>
      <c r="BI62">
        <v>1</v>
      </c>
      <c r="BJ62" t="s">
        <v>164</v>
      </c>
      <c r="BM62">
        <v>11001</v>
      </c>
      <c r="BN62">
        <v>0</v>
      </c>
      <c r="BO62" t="s">
        <v>161</v>
      </c>
      <c r="BP62">
        <v>1</v>
      </c>
      <c r="BQ62">
        <v>2</v>
      </c>
      <c r="BR62">
        <v>0</v>
      </c>
      <c r="BS62">
        <v>29.06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123</v>
      </c>
      <c r="CA62">
        <v>75</v>
      </c>
      <c r="CE62">
        <v>0</v>
      </c>
      <c r="CF62">
        <v>0</v>
      </c>
      <c r="CG62">
        <v>0</v>
      </c>
      <c r="CM62">
        <v>0</v>
      </c>
      <c r="CN62" t="s">
        <v>761</v>
      </c>
      <c r="CO62">
        <v>0</v>
      </c>
      <c r="CP62">
        <f t="shared" si="39"/>
        <v>122.9</v>
      </c>
      <c r="CQ62">
        <f t="shared" si="40"/>
        <v>142.30800000000002</v>
      </c>
      <c r="CR62">
        <f t="shared" si="41"/>
        <v>118.43874999999998</v>
      </c>
      <c r="CS62">
        <f t="shared" si="42"/>
        <v>0</v>
      </c>
      <c r="CT62">
        <f t="shared" si="43"/>
        <v>4860.1251699999993</v>
      </c>
      <c r="CU62">
        <f t="shared" si="44"/>
        <v>0</v>
      </c>
      <c r="CV62">
        <f t="shared" si="45"/>
        <v>19.135999999999999</v>
      </c>
      <c r="CW62">
        <f t="shared" si="46"/>
        <v>0</v>
      </c>
      <c r="CX62">
        <f t="shared" si="47"/>
        <v>0</v>
      </c>
      <c r="CY62">
        <f t="shared" si="48"/>
        <v>129.47040000000001</v>
      </c>
      <c r="CZ62">
        <f t="shared" si="49"/>
        <v>74.649600000000007</v>
      </c>
      <c r="DC62" t="s">
        <v>3</v>
      </c>
      <c r="DD62" t="s">
        <v>3</v>
      </c>
      <c r="DE62" t="s">
        <v>52</v>
      </c>
      <c r="DF62" t="s">
        <v>52</v>
      </c>
      <c r="DG62" t="s">
        <v>53</v>
      </c>
      <c r="DH62" t="s">
        <v>3</v>
      </c>
      <c r="DI62" t="s">
        <v>53</v>
      </c>
      <c r="DJ62" t="s">
        <v>52</v>
      </c>
      <c r="DK62" t="s">
        <v>3</v>
      </c>
      <c r="DL62" t="s">
        <v>3</v>
      </c>
      <c r="DM62" t="s">
        <v>3</v>
      </c>
      <c r="DN62">
        <v>0</v>
      </c>
      <c r="DO62">
        <v>0</v>
      </c>
      <c r="DP62">
        <v>1</v>
      </c>
      <c r="DQ62">
        <v>1</v>
      </c>
      <c r="DU62">
        <v>1013</v>
      </c>
      <c r="DV62" t="s">
        <v>163</v>
      </c>
      <c r="DW62" t="s">
        <v>163</v>
      </c>
      <c r="DX62">
        <v>1</v>
      </c>
      <c r="EE62">
        <v>39490841</v>
      </c>
      <c r="EF62">
        <v>2</v>
      </c>
      <c r="EG62" t="s">
        <v>54</v>
      </c>
      <c r="EH62">
        <v>0</v>
      </c>
      <c r="EI62" t="s">
        <v>3</v>
      </c>
      <c r="EJ62">
        <v>1</v>
      </c>
      <c r="EK62">
        <v>11001</v>
      </c>
      <c r="EL62" t="s">
        <v>141</v>
      </c>
      <c r="EM62" t="s">
        <v>155</v>
      </c>
      <c r="EO62" t="s">
        <v>57</v>
      </c>
      <c r="EQ62">
        <v>0</v>
      </c>
      <c r="ER62">
        <v>248.94</v>
      </c>
      <c r="ES62">
        <v>80.400000000000006</v>
      </c>
      <c r="ET62">
        <v>23.11</v>
      </c>
      <c r="EU62">
        <v>0</v>
      </c>
      <c r="EV62">
        <v>145.43</v>
      </c>
      <c r="EW62">
        <v>16.64</v>
      </c>
      <c r="EX62">
        <v>0</v>
      </c>
      <c r="EY62">
        <v>0</v>
      </c>
      <c r="FQ62">
        <v>0</v>
      </c>
      <c r="FR62">
        <f t="shared" si="50"/>
        <v>0</v>
      </c>
      <c r="FS62">
        <v>0</v>
      </c>
      <c r="FT62" t="s">
        <v>58</v>
      </c>
      <c r="FU62" t="s">
        <v>59</v>
      </c>
      <c r="FX62">
        <v>110.7</v>
      </c>
      <c r="FY62">
        <v>63.75</v>
      </c>
      <c r="GA62" t="s">
        <v>3</v>
      </c>
      <c r="GD62">
        <v>1</v>
      </c>
      <c r="GF62">
        <v>2066915092</v>
      </c>
      <c r="GG62">
        <v>2</v>
      </c>
      <c r="GH62">
        <v>1</v>
      </c>
      <c r="GI62">
        <v>2</v>
      </c>
      <c r="GJ62">
        <v>0</v>
      </c>
      <c r="GK62">
        <v>0</v>
      </c>
      <c r="GL62">
        <f t="shared" si="51"/>
        <v>0</v>
      </c>
      <c r="GM62">
        <f t="shared" si="52"/>
        <v>327.02</v>
      </c>
      <c r="GN62">
        <f t="shared" si="53"/>
        <v>327.02</v>
      </c>
      <c r="GO62">
        <f t="shared" si="54"/>
        <v>0</v>
      </c>
      <c r="GP62">
        <f t="shared" si="55"/>
        <v>0</v>
      </c>
      <c r="GR62">
        <v>0</v>
      </c>
      <c r="GS62">
        <v>3</v>
      </c>
      <c r="GT62">
        <v>0</v>
      </c>
      <c r="GU62" t="s">
        <v>3</v>
      </c>
      <c r="GV62">
        <f t="shared" si="56"/>
        <v>0</v>
      </c>
      <c r="GW62">
        <v>1</v>
      </c>
      <c r="GX62">
        <f t="shared" si="57"/>
        <v>0</v>
      </c>
      <c r="HA62">
        <v>0</v>
      </c>
      <c r="HB62">
        <v>0</v>
      </c>
      <c r="HC62">
        <f t="shared" si="58"/>
        <v>0</v>
      </c>
      <c r="IK62">
        <v>0</v>
      </c>
    </row>
    <row r="63" spans="1:245" x14ac:dyDescent="0.2">
      <c r="A63">
        <v>18</v>
      </c>
      <c r="B63">
        <v>1</v>
      </c>
      <c r="C63">
        <v>142</v>
      </c>
      <c r="E63" t="s">
        <v>165</v>
      </c>
      <c r="F63" t="s">
        <v>166</v>
      </c>
      <c r="G63" t="s">
        <v>167</v>
      </c>
      <c r="H63" t="s">
        <v>168</v>
      </c>
      <c r="I63">
        <f>I62*J63</f>
        <v>2.52</v>
      </c>
      <c r="J63">
        <v>105</v>
      </c>
      <c r="O63">
        <f t="shared" si="21"/>
        <v>313.94</v>
      </c>
      <c r="P63">
        <f t="shared" si="22"/>
        <v>313.94</v>
      </c>
      <c r="Q63">
        <f t="shared" si="23"/>
        <v>0</v>
      </c>
      <c r="R63">
        <f t="shared" si="24"/>
        <v>0</v>
      </c>
      <c r="S63">
        <f t="shared" si="25"/>
        <v>0</v>
      </c>
      <c r="T63">
        <f t="shared" si="26"/>
        <v>0</v>
      </c>
      <c r="U63">
        <f t="shared" si="27"/>
        <v>0</v>
      </c>
      <c r="V63">
        <f t="shared" si="28"/>
        <v>0</v>
      </c>
      <c r="W63">
        <f t="shared" si="29"/>
        <v>0.05</v>
      </c>
      <c r="X63">
        <f t="shared" si="30"/>
        <v>0</v>
      </c>
      <c r="Y63">
        <f t="shared" si="31"/>
        <v>0</v>
      </c>
      <c r="AA63">
        <v>42104813</v>
      </c>
      <c r="AB63">
        <f t="shared" si="32"/>
        <v>56.37</v>
      </c>
      <c r="AC63">
        <f t="shared" si="33"/>
        <v>56.37</v>
      </c>
      <c r="AD63">
        <f>ROUND((((ET63)-(EU63))+AE63),6)</f>
        <v>0</v>
      </c>
      <c r="AE63">
        <f>ROUND((EU63),6)</f>
        <v>0</v>
      </c>
      <c r="AF63">
        <f>ROUND((EV63),6)</f>
        <v>0</v>
      </c>
      <c r="AG63">
        <f t="shared" si="36"/>
        <v>0</v>
      </c>
      <c r="AH63">
        <f>(EW63)</f>
        <v>0</v>
      </c>
      <c r="AI63">
        <f>(EX63)</f>
        <v>0</v>
      </c>
      <c r="AJ63">
        <f t="shared" si="38"/>
        <v>0.02</v>
      </c>
      <c r="AK63">
        <v>56.37</v>
      </c>
      <c r="AL63">
        <v>56.37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0.02</v>
      </c>
      <c r="AT63">
        <v>111</v>
      </c>
      <c r="AU63">
        <v>64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2.21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169</v>
      </c>
      <c r="BM63">
        <v>11001</v>
      </c>
      <c r="BN63">
        <v>0</v>
      </c>
      <c r="BO63" t="s">
        <v>166</v>
      </c>
      <c r="BP63">
        <v>1</v>
      </c>
      <c r="BQ63">
        <v>2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123</v>
      </c>
      <c r="CA63">
        <v>75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9"/>
        <v>313.94</v>
      </c>
      <c r="CQ63">
        <f t="shared" si="40"/>
        <v>124.57769999999999</v>
      </c>
      <c r="CR63">
        <f t="shared" si="41"/>
        <v>0</v>
      </c>
      <c r="CS63">
        <f t="shared" si="42"/>
        <v>0</v>
      </c>
      <c r="CT63">
        <f t="shared" si="43"/>
        <v>0</v>
      </c>
      <c r="CU63">
        <f t="shared" si="44"/>
        <v>0</v>
      </c>
      <c r="CV63">
        <f t="shared" si="45"/>
        <v>0</v>
      </c>
      <c r="CW63">
        <f t="shared" si="46"/>
        <v>0</v>
      </c>
      <c r="CX63">
        <f t="shared" si="47"/>
        <v>0.02</v>
      </c>
      <c r="CY63">
        <f t="shared" si="48"/>
        <v>0</v>
      </c>
      <c r="CZ63">
        <f t="shared" si="49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1003</v>
      </c>
      <c r="DV63" t="s">
        <v>168</v>
      </c>
      <c r="DW63" t="s">
        <v>168</v>
      </c>
      <c r="DX63">
        <v>1</v>
      </c>
      <c r="EE63">
        <v>39490841</v>
      </c>
      <c r="EF63">
        <v>2</v>
      </c>
      <c r="EG63" t="s">
        <v>54</v>
      </c>
      <c r="EH63">
        <v>0</v>
      </c>
      <c r="EI63" t="s">
        <v>3</v>
      </c>
      <c r="EJ63">
        <v>1</v>
      </c>
      <c r="EK63">
        <v>11001</v>
      </c>
      <c r="EL63" t="s">
        <v>141</v>
      </c>
      <c r="EM63" t="s">
        <v>155</v>
      </c>
      <c r="EO63" t="s">
        <v>3</v>
      </c>
      <c r="EQ63">
        <v>0</v>
      </c>
      <c r="ER63">
        <v>56.37</v>
      </c>
      <c r="ES63">
        <v>56.37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50"/>
        <v>0</v>
      </c>
      <c r="FS63">
        <v>0</v>
      </c>
      <c r="FT63" t="s">
        <v>58</v>
      </c>
      <c r="FU63" t="s">
        <v>59</v>
      </c>
      <c r="FX63">
        <v>110.7</v>
      </c>
      <c r="FY63">
        <v>63.75</v>
      </c>
      <c r="GA63" t="s">
        <v>3</v>
      </c>
      <c r="GD63">
        <v>1</v>
      </c>
      <c r="GF63">
        <v>1120591520</v>
      </c>
      <c r="GG63">
        <v>2</v>
      </c>
      <c r="GH63">
        <v>1</v>
      </c>
      <c r="GI63">
        <v>2</v>
      </c>
      <c r="GJ63">
        <v>0</v>
      </c>
      <c r="GK63">
        <v>0</v>
      </c>
      <c r="GL63">
        <f t="shared" si="51"/>
        <v>0</v>
      </c>
      <c r="GM63">
        <f t="shared" si="52"/>
        <v>313.94</v>
      </c>
      <c r="GN63">
        <f t="shared" si="53"/>
        <v>313.94</v>
      </c>
      <c r="GO63">
        <f t="shared" si="54"/>
        <v>0</v>
      </c>
      <c r="GP63">
        <f t="shared" si="55"/>
        <v>0</v>
      </c>
      <c r="GR63">
        <v>0</v>
      </c>
      <c r="GS63">
        <v>3</v>
      </c>
      <c r="GT63">
        <v>0</v>
      </c>
      <c r="GU63" t="s">
        <v>3</v>
      </c>
      <c r="GV63">
        <f t="shared" si="56"/>
        <v>0</v>
      </c>
      <c r="GW63">
        <v>1</v>
      </c>
      <c r="GX63">
        <f t="shared" si="57"/>
        <v>0</v>
      </c>
      <c r="HA63">
        <v>0</v>
      </c>
      <c r="HB63">
        <v>0</v>
      </c>
      <c r="HC63">
        <f t="shared" si="58"/>
        <v>0</v>
      </c>
      <c r="IK63">
        <v>0</v>
      </c>
    </row>
    <row r="65" spans="1:206" x14ac:dyDescent="0.2">
      <c r="A65" s="2">
        <v>51</v>
      </c>
      <c r="B65" s="2">
        <f>B24</f>
        <v>1</v>
      </c>
      <c r="C65" s="2">
        <f>A24</f>
        <v>4</v>
      </c>
      <c r="D65" s="2">
        <f>ROW(A24)</f>
        <v>24</v>
      </c>
      <c r="E65" s="2"/>
      <c r="F65" s="2" t="str">
        <f>IF(F24&lt;&gt;"",F24,"")</f>
        <v>Новый раздел</v>
      </c>
      <c r="G65" s="2" t="str">
        <f>IF(G24&lt;&gt;"",G24,"")</f>
        <v>Кабинеты 202,203,204</v>
      </c>
      <c r="H65" s="2">
        <v>0</v>
      </c>
      <c r="I65" s="2"/>
      <c r="J65" s="2"/>
      <c r="K65" s="2"/>
      <c r="L65" s="2"/>
      <c r="M65" s="2"/>
      <c r="N65" s="2"/>
      <c r="O65" s="2">
        <f t="shared" ref="O65:T65" si="69">ROUND(AB65,2)</f>
        <v>147791.35999999999</v>
      </c>
      <c r="P65" s="2">
        <f t="shared" si="69"/>
        <v>76346.17</v>
      </c>
      <c r="Q65" s="2">
        <f t="shared" si="69"/>
        <v>729.79</v>
      </c>
      <c r="R65" s="2">
        <f t="shared" si="69"/>
        <v>160.62</v>
      </c>
      <c r="S65" s="2">
        <f t="shared" si="69"/>
        <v>70715.399999999994</v>
      </c>
      <c r="T65" s="2">
        <f t="shared" si="69"/>
        <v>0</v>
      </c>
      <c r="U65" s="2">
        <f>AH65</f>
        <v>274.69917300000003</v>
      </c>
      <c r="V65" s="2">
        <f>AI65</f>
        <v>0.41622999999999999</v>
      </c>
      <c r="W65" s="2">
        <f>ROUND(AJ65,2)</f>
        <v>0.08</v>
      </c>
      <c r="X65" s="2">
        <f>ROUND(AK65,2)</f>
        <v>66150.929999999993</v>
      </c>
      <c r="Y65" s="2">
        <f>ROUND(AL65,2)</f>
        <v>36693.160000000003</v>
      </c>
      <c r="Z65" s="2"/>
      <c r="AA65" s="2"/>
      <c r="AB65" s="2">
        <f>ROUND(SUMIF(AA28:AA63,"=42104813",O28:O63),2)</f>
        <v>147791.35999999999</v>
      </c>
      <c r="AC65" s="2">
        <f>ROUND(SUMIF(AA28:AA63,"=42104813",P28:P63),2)</f>
        <v>76346.17</v>
      </c>
      <c r="AD65" s="2">
        <f>ROUND(SUMIF(AA28:AA63,"=42104813",Q28:Q63),2)</f>
        <v>729.79</v>
      </c>
      <c r="AE65" s="2">
        <f>ROUND(SUMIF(AA28:AA63,"=42104813",R28:R63),2)</f>
        <v>160.62</v>
      </c>
      <c r="AF65" s="2">
        <f>ROUND(SUMIF(AA28:AA63,"=42104813",S28:S63),2)</f>
        <v>70715.399999999994</v>
      </c>
      <c r="AG65" s="2">
        <f>ROUND(SUMIF(AA28:AA63,"=42104813",T28:T63),2)</f>
        <v>0</v>
      </c>
      <c r="AH65" s="2">
        <f>SUMIF(AA28:AA63,"=42104813",U28:U63)</f>
        <v>274.69917300000003</v>
      </c>
      <c r="AI65" s="2">
        <f>SUMIF(AA28:AA63,"=42104813",V28:V63)</f>
        <v>0.41622999999999999</v>
      </c>
      <c r="AJ65" s="2">
        <f>ROUND(SUMIF(AA28:AA63,"=42104813",W28:W63),2)</f>
        <v>0.08</v>
      </c>
      <c r="AK65" s="2">
        <f>ROUND(SUMIF(AA28:AA63,"=42104813",X28:X63),2)</f>
        <v>66150.929999999993</v>
      </c>
      <c r="AL65" s="2">
        <f>ROUND(SUMIF(AA28:AA63,"=42104813",Y28:Y63),2)</f>
        <v>36693.160000000003</v>
      </c>
      <c r="AM65" s="2"/>
      <c r="AN65" s="2"/>
      <c r="AO65" s="2">
        <f t="shared" ref="AO65:BC65" si="70">ROUND(BX65,2)</f>
        <v>0</v>
      </c>
      <c r="AP65" s="2">
        <f t="shared" si="70"/>
        <v>0</v>
      </c>
      <c r="AQ65" s="2">
        <f t="shared" si="70"/>
        <v>0</v>
      </c>
      <c r="AR65" s="2">
        <f t="shared" si="70"/>
        <v>250635.45</v>
      </c>
      <c r="AS65" s="2">
        <f t="shared" si="70"/>
        <v>226361.32</v>
      </c>
      <c r="AT65" s="2">
        <f t="shared" si="70"/>
        <v>24274.13</v>
      </c>
      <c r="AU65" s="2">
        <f t="shared" si="70"/>
        <v>0</v>
      </c>
      <c r="AV65" s="2">
        <f t="shared" si="70"/>
        <v>76346.17</v>
      </c>
      <c r="AW65" s="2">
        <f t="shared" si="70"/>
        <v>76346.17</v>
      </c>
      <c r="AX65" s="2">
        <f t="shared" si="70"/>
        <v>0</v>
      </c>
      <c r="AY65" s="2">
        <f t="shared" si="70"/>
        <v>76346.17</v>
      </c>
      <c r="AZ65" s="2">
        <f t="shared" si="70"/>
        <v>0</v>
      </c>
      <c r="BA65" s="2">
        <f t="shared" si="70"/>
        <v>0</v>
      </c>
      <c r="BB65" s="2">
        <f t="shared" si="70"/>
        <v>0</v>
      </c>
      <c r="BC65" s="2">
        <f t="shared" si="70"/>
        <v>0</v>
      </c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>
        <f>ROUND(SUMIF(AA28:AA63,"=42104813",FQ28:FQ63),2)</f>
        <v>0</v>
      </c>
      <c r="BY65" s="2">
        <f>ROUND(SUMIF(AA28:AA63,"=42104813",FR28:FR63),2)</f>
        <v>0</v>
      </c>
      <c r="BZ65" s="2">
        <f>ROUND(SUMIF(AA28:AA63,"=42104813",GL28:GL63),2)</f>
        <v>0</v>
      </c>
      <c r="CA65" s="2">
        <f>ROUND(SUMIF(AA28:AA63,"=42104813",GM28:GM63),2)</f>
        <v>250635.45</v>
      </c>
      <c r="CB65" s="2">
        <f>ROUND(SUMIF(AA28:AA63,"=42104813",GN28:GN63),2)</f>
        <v>226361.32</v>
      </c>
      <c r="CC65" s="2">
        <f>ROUND(SUMIF(AA28:AA63,"=42104813",GO28:GO63),2)</f>
        <v>24274.13</v>
      </c>
      <c r="CD65" s="2">
        <f>ROUND(SUMIF(AA28:AA63,"=42104813",GP28:GP63),2)</f>
        <v>0</v>
      </c>
      <c r="CE65" s="2">
        <f>AC65-BX65</f>
        <v>76346.17</v>
      </c>
      <c r="CF65" s="2">
        <f>AC65-BY65</f>
        <v>76346.17</v>
      </c>
      <c r="CG65" s="2">
        <f>BX65-BZ65</f>
        <v>0</v>
      </c>
      <c r="CH65" s="2">
        <f>AC65-BX65-BY65+BZ65</f>
        <v>76346.17</v>
      </c>
      <c r="CI65" s="2">
        <f>BY65-BZ65</f>
        <v>0</v>
      </c>
      <c r="CJ65" s="2">
        <f>ROUND(SUMIF(AA28:AA63,"=42104813",GX28:GX63),2)</f>
        <v>0</v>
      </c>
      <c r="CK65" s="2">
        <f>ROUND(SUMIF(AA28:AA63,"=42104813",GY28:GY63),2)</f>
        <v>0</v>
      </c>
      <c r="CL65" s="2">
        <f>ROUND(SUMIF(AA28:AA63,"=42104813",GZ28:GZ63),2)</f>
        <v>0</v>
      </c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>
        <v>0</v>
      </c>
    </row>
    <row r="67" spans="1:206" x14ac:dyDescent="0.2">
      <c r="A67" s="4">
        <v>50</v>
      </c>
      <c r="B67" s="4">
        <v>0</v>
      </c>
      <c r="C67" s="4">
        <v>0</v>
      </c>
      <c r="D67" s="4">
        <v>1</v>
      </c>
      <c r="E67" s="4">
        <v>201</v>
      </c>
      <c r="F67" s="4">
        <f>ROUND(Source!O65,O67)</f>
        <v>147791.35999999999</v>
      </c>
      <c r="G67" s="4" t="s">
        <v>170</v>
      </c>
      <c r="H67" s="4" t="s">
        <v>171</v>
      </c>
      <c r="I67" s="4"/>
      <c r="J67" s="4"/>
      <c r="K67" s="4">
        <v>201</v>
      </c>
      <c r="L67" s="4">
        <v>1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06" x14ac:dyDescent="0.2">
      <c r="A68" s="4">
        <v>50</v>
      </c>
      <c r="B68" s="4">
        <v>0</v>
      </c>
      <c r="C68" s="4">
        <v>0</v>
      </c>
      <c r="D68" s="4">
        <v>1</v>
      </c>
      <c r="E68" s="4">
        <v>202</v>
      </c>
      <c r="F68" s="4">
        <f>ROUND(Source!P65,O68)</f>
        <v>76346.17</v>
      </c>
      <c r="G68" s="4" t="s">
        <v>172</v>
      </c>
      <c r="H68" s="4" t="s">
        <v>173</v>
      </c>
      <c r="I68" s="4"/>
      <c r="J68" s="4"/>
      <c r="K68" s="4">
        <v>202</v>
      </c>
      <c r="L68" s="4">
        <v>2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06" x14ac:dyDescent="0.2">
      <c r="A69" s="4">
        <v>50</v>
      </c>
      <c r="B69" s="4">
        <v>0</v>
      </c>
      <c r="C69" s="4">
        <v>0</v>
      </c>
      <c r="D69" s="4">
        <v>1</v>
      </c>
      <c r="E69" s="4">
        <v>222</v>
      </c>
      <c r="F69" s="4">
        <f>ROUND(Source!AO65,O69)</f>
        <v>0</v>
      </c>
      <c r="G69" s="4" t="s">
        <v>174</v>
      </c>
      <c r="H69" s="4" t="s">
        <v>175</v>
      </c>
      <c r="I69" s="4"/>
      <c r="J69" s="4"/>
      <c r="K69" s="4">
        <v>222</v>
      </c>
      <c r="L69" s="4">
        <v>3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06" x14ac:dyDescent="0.2">
      <c r="A70" s="4">
        <v>50</v>
      </c>
      <c r="B70" s="4">
        <v>0</v>
      </c>
      <c r="C70" s="4">
        <v>0</v>
      </c>
      <c r="D70" s="4">
        <v>1</v>
      </c>
      <c r="E70" s="4">
        <v>225</v>
      </c>
      <c r="F70" s="4">
        <f>ROUND(Source!AV65,O70)</f>
        <v>76346.17</v>
      </c>
      <c r="G70" s="4" t="s">
        <v>176</v>
      </c>
      <c r="H70" s="4" t="s">
        <v>177</v>
      </c>
      <c r="I70" s="4"/>
      <c r="J70" s="4"/>
      <c r="K70" s="4">
        <v>225</v>
      </c>
      <c r="L70" s="4">
        <v>4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06" x14ac:dyDescent="0.2">
      <c r="A71" s="4">
        <v>50</v>
      </c>
      <c r="B71" s="4">
        <v>0</v>
      </c>
      <c r="C71" s="4">
        <v>0</v>
      </c>
      <c r="D71" s="4">
        <v>1</v>
      </c>
      <c r="E71" s="4">
        <v>226</v>
      </c>
      <c r="F71" s="4">
        <f>ROUND(Source!AW65,O71)</f>
        <v>76346.17</v>
      </c>
      <c r="G71" s="4" t="s">
        <v>178</v>
      </c>
      <c r="H71" s="4" t="s">
        <v>179</v>
      </c>
      <c r="I71" s="4"/>
      <c r="J71" s="4"/>
      <c r="K71" s="4">
        <v>226</v>
      </c>
      <c r="L71" s="4">
        <v>5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06" x14ac:dyDescent="0.2">
      <c r="A72" s="4">
        <v>50</v>
      </c>
      <c r="B72" s="4">
        <v>0</v>
      </c>
      <c r="C72" s="4">
        <v>0</v>
      </c>
      <c r="D72" s="4">
        <v>1</v>
      </c>
      <c r="E72" s="4">
        <v>227</v>
      </c>
      <c r="F72" s="4">
        <f>ROUND(Source!AX65,O72)</f>
        <v>0</v>
      </c>
      <c r="G72" s="4" t="s">
        <v>180</v>
      </c>
      <c r="H72" s="4" t="s">
        <v>181</v>
      </c>
      <c r="I72" s="4"/>
      <c r="J72" s="4"/>
      <c r="K72" s="4">
        <v>227</v>
      </c>
      <c r="L72" s="4">
        <v>6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06" x14ac:dyDescent="0.2">
      <c r="A73" s="4">
        <v>50</v>
      </c>
      <c r="B73" s="4">
        <v>0</v>
      </c>
      <c r="C73" s="4">
        <v>0</v>
      </c>
      <c r="D73" s="4">
        <v>1</v>
      </c>
      <c r="E73" s="4">
        <v>228</v>
      </c>
      <c r="F73" s="4">
        <f>ROUND(Source!AY65,O73)</f>
        <v>76346.17</v>
      </c>
      <c r="G73" s="4" t="s">
        <v>182</v>
      </c>
      <c r="H73" s="4" t="s">
        <v>183</v>
      </c>
      <c r="I73" s="4"/>
      <c r="J73" s="4"/>
      <c r="K73" s="4">
        <v>228</v>
      </c>
      <c r="L73" s="4">
        <v>7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06" x14ac:dyDescent="0.2">
      <c r="A74" s="4">
        <v>50</v>
      </c>
      <c r="B74" s="4">
        <v>0</v>
      </c>
      <c r="C74" s="4">
        <v>0</v>
      </c>
      <c r="D74" s="4">
        <v>1</v>
      </c>
      <c r="E74" s="4">
        <v>216</v>
      </c>
      <c r="F74" s="4">
        <f>ROUND(Source!AP65,O74)</f>
        <v>0</v>
      </c>
      <c r="G74" s="4" t="s">
        <v>184</v>
      </c>
      <c r="H74" s="4" t="s">
        <v>185</v>
      </c>
      <c r="I74" s="4"/>
      <c r="J74" s="4"/>
      <c r="K74" s="4">
        <v>216</v>
      </c>
      <c r="L74" s="4">
        <v>8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06" x14ac:dyDescent="0.2">
      <c r="A75" s="4">
        <v>50</v>
      </c>
      <c r="B75" s="4">
        <v>0</v>
      </c>
      <c r="C75" s="4">
        <v>0</v>
      </c>
      <c r="D75" s="4">
        <v>1</v>
      </c>
      <c r="E75" s="4">
        <v>223</v>
      </c>
      <c r="F75" s="4">
        <f>ROUND(Source!AQ65,O75)</f>
        <v>0</v>
      </c>
      <c r="G75" s="4" t="s">
        <v>186</v>
      </c>
      <c r="H75" s="4" t="s">
        <v>187</v>
      </c>
      <c r="I75" s="4"/>
      <c r="J75" s="4"/>
      <c r="K75" s="4">
        <v>223</v>
      </c>
      <c r="L75" s="4">
        <v>9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06" x14ac:dyDescent="0.2">
      <c r="A76" s="4">
        <v>50</v>
      </c>
      <c r="B76" s="4">
        <v>0</v>
      </c>
      <c r="C76" s="4">
        <v>0</v>
      </c>
      <c r="D76" s="4">
        <v>1</v>
      </c>
      <c r="E76" s="4">
        <v>229</v>
      </c>
      <c r="F76" s="4">
        <f>ROUND(Source!AZ65,O76)</f>
        <v>0</v>
      </c>
      <c r="G76" s="4" t="s">
        <v>188</v>
      </c>
      <c r="H76" s="4" t="s">
        <v>189</v>
      </c>
      <c r="I76" s="4"/>
      <c r="J76" s="4"/>
      <c r="K76" s="4">
        <v>229</v>
      </c>
      <c r="L76" s="4">
        <v>10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06" x14ac:dyDescent="0.2">
      <c r="A77" s="4">
        <v>50</v>
      </c>
      <c r="B77" s="4">
        <v>0</v>
      </c>
      <c r="C77" s="4">
        <v>0</v>
      </c>
      <c r="D77" s="4">
        <v>1</v>
      </c>
      <c r="E77" s="4">
        <v>203</v>
      </c>
      <c r="F77" s="4">
        <f>ROUND(Source!Q65,O77)</f>
        <v>729.79</v>
      </c>
      <c r="G77" s="4" t="s">
        <v>190</v>
      </c>
      <c r="H77" s="4" t="s">
        <v>191</v>
      </c>
      <c r="I77" s="4"/>
      <c r="J77" s="4"/>
      <c r="K77" s="4">
        <v>203</v>
      </c>
      <c r="L77" s="4">
        <v>11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06" x14ac:dyDescent="0.2">
      <c r="A78" s="4">
        <v>50</v>
      </c>
      <c r="B78" s="4">
        <v>0</v>
      </c>
      <c r="C78" s="4">
        <v>0</v>
      </c>
      <c r="D78" s="4">
        <v>1</v>
      </c>
      <c r="E78" s="4">
        <v>231</v>
      </c>
      <c r="F78" s="4">
        <f>ROUND(Source!BB65,O78)</f>
        <v>0</v>
      </c>
      <c r="G78" s="4" t="s">
        <v>192</v>
      </c>
      <c r="H78" s="4" t="s">
        <v>193</v>
      </c>
      <c r="I78" s="4"/>
      <c r="J78" s="4"/>
      <c r="K78" s="4">
        <v>231</v>
      </c>
      <c r="L78" s="4">
        <v>12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06" x14ac:dyDescent="0.2">
      <c r="A79" s="4">
        <v>50</v>
      </c>
      <c r="B79" s="4">
        <v>0</v>
      </c>
      <c r="C79" s="4">
        <v>0</v>
      </c>
      <c r="D79" s="4">
        <v>1</v>
      </c>
      <c r="E79" s="4">
        <v>204</v>
      </c>
      <c r="F79" s="4">
        <f>ROUND(Source!R65,O79)</f>
        <v>160.62</v>
      </c>
      <c r="G79" s="4" t="s">
        <v>194</v>
      </c>
      <c r="H79" s="4" t="s">
        <v>195</v>
      </c>
      <c r="I79" s="4"/>
      <c r="J79" s="4"/>
      <c r="K79" s="4">
        <v>204</v>
      </c>
      <c r="L79" s="4">
        <v>13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06" x14ac:dyDescent="0.2">
      <c r="A80" s="4">
        <v>50</v>
      </c>
      <c r="B80" s="4">
        <v>0</v>
      </c>
      <c r="C80" s="4">
        <v>0</v>
      </c>
      <c r="D80" s="4">
        <v>1</v>
      </c>
      <c r="E80" s="4">
        <v>205</v>
      </c>
      <c r="F80" s="4">
        <f>ROUND(Source!S65,O80)</f>
        <v>70715.399999999994</v>
      </c>
      <c r="G80" s="4" t="s">
        <v>196</v>
      </c>
      <c r="H80" s="4" t="s">
        <v>197</v>
      </c>
      <c r="I80" s="4"/>
      <c r="J80" s="4"/>
      <c r="K80" s="4">
        <v>205</v>
      </c>
      <c r="L80" s="4">
        <v>14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06" x14ac:dyDescent="0.2">
      <c r="A81" s="4">
        <v>50</v>
      </c>
      <c r="B81" s="4">
        <v>0</v>
      </c>
      <c r="C81" s="4">
        <v>0</v>
      </c>
      <c r="D81" s="4">
        <v>1</v>
      </c>
      <c r="E81" s="4">
        <v>232</v>
      </c>
      <c r="F81" s="4">
        <f>ROUND(Source!BC65,O81)</f>
        <v>0</v>
      </c>
      <c r="G81" s="4" t="s">
        <v>198</v>
      </c>
      <c r="H81" s="4" t="s">
        <v>199</v>
      </c>
      <c r="I81" s="4"/>
      <c r="J81" s="4"/>
      <c r="K81" s="4">
        <v>232</v>
      </c>
      <c r="L81" s="4">
        <v>15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06" x14ac:dyDescent="0.2">
      <c r="A82" s="4">
        <v>50</v>
      </c>
      <c r="B82" s="4">
        <v>0</v>
      </c>
      <c r="C82" s="4">
        <v>0</v>
      </c>
      <c r="D82" s="4">
        <v>1</v>
      </c>
      <c r="E82" s="4">
        <v>214</v>
      </c>
      <c r="F82" s="4">
        <f>ROUND(Source!AS65,O82)</f>
        <v>226361.32</v>
      </c>
      <c r="G82" s="4" t="s">
        <v>200</v>
      </c>
      <c r="H82" s="4" t="s">
        <v>201</v>
      </c>
      <c r="I82" s="4"/>
      <c r="J82" s="4"/>
      <c r="K82" s="4">
        <v>214</v>
      </c>
      <c r="L82" s="4">
        <v>16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06" x14ac:dyDescent="0.2">
      <c r="A83" s="4">
        <v>50</v>
      </c>
      <c r="B83" s="4">
        <v>0</v>
      </c>
      <c r="C83" s="4">
        <v>0</v>
      </c>
      <c r="D83" s="4">
        <v>1</v>
      </c>
      <c r="E83" s="4">
        <v>215</v>
      </c>
      <c r="F83" s="4">
        <f>ROUND(Source!AT65,O83)</f>
        <v>24274.13</v>
      </c>
      <c r="G83" s="4" t="s">
        <v>202</v>
      </c>
      <c r="H83" s="4" t="s">
        <v>203</v>
      </c>
      <c r="I83" s="4"/>
      <c r="J83" s="4"/>
      <c r="K83" s="4">
        <v>215</v>
      </c>
      <c r="L83" s="4">
        <v>17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06" x14ac:dyDescent="0.2">
      <c r="A84" s="4">
        <v>50</v>
      </c>
      <c r="B84" s="4">
        <v>0</v>
      </c>
      <c r="C84" s="4">
        <v>0</v>
      </c>
      <c r="D84" s="4">
        <v>1</v>
      </c>
      <c r="E84" s="4">
        <v>217</v>
      </c>
      <c r="F84" s="4">
        <f>ROUND(Source!AU65,O84)</f>
        <v>0</v>
      </c>
      <c r="G84" s="4" t="s">
        <v>204</v>
      </c>
      <c r="H84" s="4" t="s">
        <v>205</v>
      </c>
      <c r="I84" s="4"/>
      <c r="J84" s="4"/>
      <c r="K84" s="4">
        <v>217</v>
      </c>
      <c r="L84" s="4">
        <v>18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06" x14ac:dyDescent="0.2">
      <c r="A85" s="4">
        <v>50</v>
      </c>
      <c r="B85" s="4">
        <v>0</v>
      </c>
      <c r="C85" s="4">
        <v>0</v>
      </c>
      <c r="D85" s="4">
        <v>1</v>
      </c>
      <c r="E85" s="4">
        <v>230</v>
      </c>
      <c r="F85" s="4">
        <f>ROUND(Source!BA65,O85)</f>
        <v>0</v>
      </c>
      <c r="G85" s="4" t="s">
        <v>206</v>
      </c>
      <c r="H85" s="4" t="s">
        <v>207</v>
      </c>
      <c r="I85" s="4"/>
      <c r="J85" s="4"/>
      <c r="K85" s="4">
        <v>230</v>
      </c>
      <c r="L85" s="4">
        <v>19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06" x14ac:dyDescent="0.2">
      <c r="A86" s="4">
        <v>50</v>
      </c>
      <c r="B86" s="4">
        <v>0</v>
      </c>
      <c r="C86" s="4">
        <v>0</v>
      </c>
      <c r="D86" s="4">
        <v>1</v>
      </c>
      <c r="E86" s="4">
        <v>206</v>
      </c>
      <c r="F86" s="4">
        <f>ROUND(Source!T65,O86)</f>
        <v>0</v>
      </c>
      <c r="G86" s="4" t="s">
        <v>208</v>
      </c>
      <c r="H86" s="4" t="s">
        <v>209</v>
      </c>
      <c r="I86" s="4"/>
      <c r="J86" s="4"/>
      <c r="K86" s="4">
        <v>206</v>
      </c>
      <c r="L86" s="4">
        <v>20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06" x14ac:dyDescent="0.2">
      <c r="A87" s="4">
        <v>50</v>
      </c>
      <c r="B87" s="4">
        <v>0</v>
      </c>
      <c r="C87" s="4">
        <v>0</v>
      </c>
      <c r="D87" s="4">
        <v>1</v>
      </c>
      <c r="E87" s="4">
        <v>207</v>
      </c>
      <c r="F87" s="4">
        <f>Source!U65</f>
        <v>274.69917300000003</v>
      </c>
      <c r="G87" s="4" t="s">
        <v>210</v>
      </c>
      <c r="H87" s="4" t="s">
        <v>211</v>
      </c>
      <c r="I87" s="4"/>
      <c r="J87" s="4"/>
      <c r="K87" s="4">
        <v>207</v>
      </c>
      <c r="L87" s="4">
        <v>21</v>
      </c>
      <c r="M87" s="4">
        <v>3</v>
      </c>
      <c r="N87" s="4" t="s">
        <v>3</v>
      </c>
      <c r="O87" s="4">
        <v>-1</v>
      </c>
      <c r="P87" s="4"/>
      <c r="Q87" s="4"/>
      <c r="R87" s="4"/>
      <c r="S87" s="4"/>
      <c r="T87" s="4"/>
      <c r="U87" s="4"/>
      <c r="V87" s="4"/>
      <c r="W87" s="4"/>
    </row>
    <row r="88" spans="1:206" x14ac:dyDescent="0.2">
      <c r="A88" s="4">
        <v>50</v>
      </c>
      <c r="B88" s="4">
        <v>0</v>
      </c>
      <c r="C88" s="4">
        <v>0</v>
      </c>
      <c r="D88" s="4">
        <v>1</v>
      </c>
      <c r="E88" s="4">
        <v>208</v>
      </c>
      <c r="F88" s="4">
        <f>Source!V65</f>
        <v>0.41622999999999999</v>
      </c>
      <c r="G88" s="4" t="s">
        <v>212</v>
      </c>
      <c r="H88" s="4" t="s">
        <v>213</v>
      </c>
      <c r="I88" s="4"/>
      <c r="J88" s="4"/>
      <c r="K88" s="4">
        <v>208</v>
      </c>
      <c r="L88" s="4">
        <v>22</v>
      </c>
      <c r="M88" s="4">
        <v>3</v>
      </c>
      <c r="N88" s="4" t="s">
        <v>3</v>
      </c>
      <c r="O88" s="4">
        <v>-1</v>
      </c>
      <c r="P88" s="4"/>
      <c r="Q88" s="4"/>
      <c r="R88" s="4"/>
      <c r="S88" s="4"/>
      <c r="T88" s="4"/>
      <c r="U88" s="4"/>
      <c r="V88" s="4"/>
      <c r="W88" s="4"/>
    </row>
    <row r="89" spans="1:206" x14ac:dyDescent="0.2">
      <c r="A89" s="4">
        <v>50</v>
      </c>
      <c r="B89" s="4">
        <v>0</v>
      </c>
      <c r="C89" s="4">
        <v>0</v>
      </c>
      <c r="D89" s="4">
        <v>1</v>
      </c>
      <c r="E89" s="4">
        <v>209</v>
      </c>
      <c r="F89" s="4">
        <f>ROUND(Source!W65,O89)</f>
        <v>0.08</v>
      </c>
      <c r="G89" s="4" t="s">
        <v>214</v>
      </c>
      <c r="H89" s="4" t="s">
        <v>215</v>
      </c>
      <c r="I89" s="4"/>
      <c r="J89" s="4"/>
      <c r="K89" s="4">
        <v>209</v>
      </c>
      <c r="L89" s="4">
        <v>23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06" x14ac:dyDescent="0.2">
      <c r="A90" s="4">
        <v>50</v>
      </c>
      <c r="B90" s="4">
        <v>0</v>
      </c>
      <c r="C90" s="4">
        <v>0</v>
      </c>
      <c r="D90" s="4">
        <v>1</v>
      </c>
      <c r="E90" s="4">
        <v>210</v>
      </c>
      <c r="F90" s="4">
        <f>ROUND(Source!X65,O90)</f>
        <v>66150.929999999993</v>
      </c>
      <c r="G90" s="4" t="s">
        <v>216</v>
      </c>
      <c r="H90" s="4" t="s">
        <v>217</v>
      </c>
      <c r="I90" s="4"/>
      <c r="J90" s="4"/>
      <c r="K90" s="4">
        <v>210</v>
      </c>
      <c r="L90" s="4">
        <v>24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06" x14ac:dyDescent="0.2">
      <c r="A91" s="4">
        <v>50</v>
      </c>
      <c r="B91" s="4">
        <v>0</v>
      </c>
      <c r="C91" s="4">
        <v>0</v>
      </c>
      <c r="D91" s="4">
        <v>1</v>
      </c>
      <c r="E91" s="4">
        <v>211</v>
      </c>
      <c r="F91" s="4">
        <f>ROUND(Source!Y65,O91)</f>
        <v>36693.160000000003</v>
      </c>
      <c r="G91" s="4" t="s">
        <v>218</v>
      </c>
      <c r="H91" s="4" t="s">
        <v>219</v>
      </c>
      <c r="I91" s="4"/>
      <c r="J91" s="4"/>
      <c r="K91" s="4">
        <v>211</v>
      </c>
      <c r="L91" s="4">
        <v>25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06" x14ac:dyDescent="0.2">
      <c r="A92" s="4">
        <v>50</v>
      </c>
      <c r="B92" s="4">
        <v>0</v>
      </c>
      <c r="C92" s="4">
        <v>0</v>
      </c>
      <c r="D92" s="4">
        <v>1</v>
      </c>
      <c r="E92" s="4">
        <v>224</v>
      </c>
      <c r="F92" s="4">
        <f>ROUND(Source!AR65,O92)</f>
        <v>250635.45</v>
      </c>
      <c r="G92" s="4" t="s">
        <v>220</v>
      </c>
      <c r="H92" s="4" t="s">
        <v>221</v>
      </c>
      <c r="I92" s="4"/>
      <c r="J92" s="4"/>
      <c r="K92" s="4">
        <v>224</v>
      </c>
      <c r="L92" s="4">
        <v>26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4" spans="1:206" x14ac:dyDescent="0.2">
      <c r="A94" s="1">
        <v>4</v>
      </c>
      <c r="B94" s="1">
        <v>1</v>
      </c>
      <c r="C94" s="1"/>
      <c r="D94" s="1">
        <f>ROW(A123)</f>
        <v>123</v>
      </c>
      <c r="E94" s="1"/>
      <c r="F94" s="1" t="s">
        <v>15</v>
      </c>
      <c r="G94" s="1" t="s">
        <v>222</v>
      </c>
      <c r="H94" s="1" t="s">
        <v>3</v>
      </c>
      <c r="I94" s="1">
        <v>0</v>
      </c>
      <c r="J94" s="1"/>
      <c r="K94" s="1">
        <v>0</v>
      </c>
      <c r="L94" s="1"/>
      <c r="M94" s="1"/>
      <c r="N94" s="1"/>
      <c r="O94" s="1"/>
      <c r="P94" s="1"/>
      <c r="Q94" s="1"/>
      <c r="R94" s="1"/>
      <c r="S94" s="1"/>
      <c r="T94" s="1"/>
      <c r="U94" s="1" t="s">
        <v>3</v>
      </c>
      <c r="V94" s="1">
        <v>0</v>
      </c>
      <c r="W94" s="1"/>
      <c r="X94" s="1"/>
      <c r="Y94" s="1"/>
      <c r="Z94" s="1"/>
      <c r="AA94" s="1"/>
      <c r="AB94" s="1" t="s">
        <v>3</v>
      </c>
      <c r="AC94" s="1" t="s">
        <v>3</v>
      </c>
      <c r="AD94" s="1" t="s">
        <v>3</v>
      </c>
      <c r="AE94" s="1" t="s">
        <v>3</v>
      </c>
      <c r="AF94" s="1" t="s">
        <v>3</v>
      </c>
      <c r="AG94" s="1" t="s">
        <v>3</v>
      </c>
      <c r="AH94" s="1"/>
      <c r="AI94" s="1"/>
      <c r="AJ94" s="1"/>
      <c r="AK94" s="1"/>
      <c r="AL94" s="1"/>
      <c r="AM94" s="1"/>
      <c r="AN94" s="1"/>
      <c r="AO94" s="1"/>
      <c r="AP94" s="1" t="s">
        <v>3</v>
      </c>
      <c r="AQ94" s="1" t="s">
        <v>3</v>
      </c>
      <c r="AR94" s="1" t="s">
        <v>3</v>
      </c>
      <c r="AS94" s="1"/>
      <c r="AT94" s="1"/>
      <c r="AU94" s="1"/>
      <c r="AV94" s="1"/>
      <c r="AW94" s="1"/>
      <c r="AX94" s="1"/>
      <c r="AY94" s="1"/>
      <c r="AZ94" s="1" t="s">
        <v>3</v>
      </c>
      <c r="BA94" s="1"/>
      <c r="BB94" s="1" t="s">
        <v>3</v>
      </c>
      <c r="BC94" s="1" t="s">
        <v>3</v>
      </c>
      <c r="BD94" s="1" t="s">
        <v>3</v>
      </c>
      <c r="BE94" s="1" t="s">
        <v>3</v>
      </c>
      <c r="BF94" s="1" t="s">
        <v>3</v>
      </c>
      <c r="BG94" s="1" t="s">
        <v>3</v>
      </c>
      <c r="BH94" s="1" t="s">
        <v>3</v>
      </c>
      <c r="BI94" s="1" t="s">
        <v>3</v>
      </c>
      <c r="BJ94" s="1" t="s">
        <v>3</v>
      </c>
      <c r="BK94" s="1" t="s">
        <v>3</v>
      </c>
      <c r="BL94" s="1" t="s">
        <v>3</v>
      </c>
      <c r="BM94" s="1" t="s">
        <v>3</v>
      </c>
      <c r="BN94" s="1" t="s">
        <v>3</v>
      </c>
      <c r="BO94" s="1" t="s">
        <v>3</v>
      </c>
      <c r="BP94" s="1" t="s">
        <v>3</v>
      </c>
      <c r="BQ94" s="1"/>
      <c r="BR94" s="1"/>
      <c r="BS94" s="1"/>
      <c r="BT94" s="1"/>
      <c r="BU94" s="1"/>
      <c r="BV94" s="1"/>
      <c r="BW94" s="1"/>
      <c r="BX94" s="1"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>
        <v>0</v>
      </c>
    </row>
    <row r="96" spans="1:206" x14ac:dyDescent="0.2">
      <c r="A96" s="2">
        <v>52</v>
      </c>
      <c r="B96" s="2">
        <f t="shared" ref="B96:G96" si="71">B123</f>
        <v>1</v>
      </c>
      <c r="C96" s="2">
        <f t="shared" si="71"/>
        <v>4</v>
      </c>
      <c r="D96" s="2">
        <f t="shared" si="71"/>
        <v>94</v>
      </c>
      <c r="E96" s="2">
        <f t="shared" si="71"/>
        <v>0</v>
      </c>
      <c r="F96" s="2" t="str">
        <f t="shared" si="71"/>
        <v>Новый раздел</v>
      </c>
      <c r="G96" s="2" t="str">
        <f t="shared" si="71"/>
        <v>Кабинет 313</v>
      </c>
      <c r="H96" s="2"/>
      <c r="I96" s="2"/>
      <c r="J96" s="2"/>
      <c r="K96" s="2"/>
      <c r="L96" s="2"/>
      <c r="M96" s="2"/>
      <c r="N96" s="2"/>
      <c r="O96" s="2">
        <f t="shared" ref="O96:AT96" si="72">O123</f>
        <v>40118.99</v>
      </c>
      <c r="P96" s="2">
        <f t="shared" si="72"/>
        <v>27620.77</v>
      </c>
      <c r="Q96" s="2">
        <f t="shared" si="72"/>
        <v>217.21</v>
      </c>
      <c r="R96" s="2">
        <f t="shared" si="72"/>
        <v>14.06</v>
      </c>
      <c r="S96" s="2">
        <f t="shared" si="72"/>
        <v>12281.01</v>
      </c>
      <c r="T96" s="2">
        <f t="shared" si="72"/>
        <v>0</v>
      </c>
      <c r="U96" s="2">
        <f t="shared" si="72"/>
        <v>45.898240000000008</v>
      </c>
      <c r="V96" s="2">
        <f t="shared" si="72"/>
        <v>3.6449999999999996E-2</v>
      </c>
      <c r="W96" s="2">
        <f t="shared" si="72"/>
        <v>0.55000000000000004</v>
      </c>
      <c r="X96" s="2">
        <f t="shared" si="72"/>
        <v>12087.2</v>
      </c>
      <c r="Y96" s="2">
        <f t="shared" si="72"/>
        <v>7068.44</v>
      </c>
      <c r="Z96" s="2">
        <f t="shared" si="72"/>
        <v>0</v>
      </c>
      <c r="AA96" s="2">
        <f t="shared" si="72"/>
        <v>0</v>
      </c>
      <c r="AB96" s="2">
        <f t="shared" si="72"/>
        <v>40118.99</v>
      </c>
      <c r="AC96" s="2">
        <f t="shared" si="72"/>
        <v>27620.77</v>
      </c>
      <c r="AD96" s="2">
        <f t="shared" si="72"/>
        <v>217.21</v>
      </c>
      <c r="AE96" s="2">
        <f t="shared" si="72"/>
        <v>14.06</v>
      </c>
      <c r="AF96" s="2">
        <f t="shared" si="72"/>
        <v>12281.01</v>
      </c>
      <c r="AG96" s="2">
        <f t="shared" si="72"/>
        <v>0</v>
      </c>
      <c r="AH96" s="2">
        <f t="shared" si="72"/>
        <v>45.898240000000008</v>
      </c>
      <c r="AI96" s="2">
        <f t="shared" si="72"/>
        <v>3.6449999999999996E-2</v>
      </c>
      <c r="AJ96" s="2">
        <f t="shared" si="72"/>
        <v>0.55000000000000004</v>
      </c>
      <c r="AK96" s="2">
        <f t="shared" si="72"/>
        <v>12087.2</v>
      </c>
      <c r="AL96" s="2">
        <f t="shared" si="72"/>
        <v>7068.44</v>
      </c>
      <c r="AM96" s="2">
        <f t="shared" si="72"/>
        <v>0</v>
      </c>
      <c r="AN96" s="2">
        <f t="shared" si="72"/>
        <v>0</v>
      </c>
      <c r="AO96" s="2">
        <f t="shared" si="72"/>
        <v>0</v>
      </c>
      <c r="AP96" s="2">
        <f t="shared" si="72"/>
        <v>0</v>
      </c>
      <c r="AQ96" s="2">
        <f t="shared" si="72"/>
        <v>0</v>
      </c>
      <c r="AR96" s="2">
        <f t="shared" si="72"/>
        <v>59274.63</v>
      </c>
      <c r="AS96" s="2">
        <f t="shared" si="72"/>
        <v>32415.57</v>
      </c>
      <c r="AT96" s="2">
        <f t="shared" si="72"/>
        <v>26859.06</v>
      </c>
      <c r="AU96" s="2">
        <f t="shared" ref="AU96:BZ96" si="73">AU123</f>
        <v>0</v>
      </c>
      <c r="AV96" s="2">
        <f t="shared" si="73"/>
        <v>27620.77</v>
      </c>
      <c r="AW96" s="2">
        <f t="shared" si="73"/>
        <v>27620.77</v>
      </c>
      <c r="AX96" s="2">
        <f t="shared" si="73"/>
        <v>0</v>
      </c>
      <c r="AY96" s="2">
        <f t="shared" si="73"/>
        <v>27620.77</v>
      </c>
      <c r="AZ96" s="2">
        <f t="shared" si="73"/>
        <v>0</v>
      </c>
      <c r="BA96" s="2">
        <f t="shared" si="73"/>
        <v>0</v>
      </c>
      <c r="BB96" s="2">
        <f t="shared" si="73"/>
        <v>0</v>
      </c>
      <c r="BC96" s="2">
        <f t="shared" si="73"/>
        <v>0</v>
      </c>
      <c r="BD96" s="2">
        <f t="shared" si="73"/>
        <v>0</v>
      </c>
      <c r="BE96" s="2">
        <f t="shared" si="73"/>
        <v>0</v>
      </c>
      <c r="BF96" s="2">
        <f t="shared" si="73"/>
        <v>0</v>
      </c>
      <c r="BG96" s="2">
        <f t="shared" si="73"/>
        <v>0</v>
      </c>
      <c r="BH96" s="2">
        <f t="shared" si="73"/>
        <v>0</v>
      </c>
      <c r="BI96" s="2">
        <f t="shared" si="73"/>
        <v>0</v>
      </c>
      <c r="BJ96" s="2">
        <f t="shared" si="73"/>
        <v>0</v>
      </c>
      <c r="BK96" s="2">
        <f t="shared" si="73"/>
        <v>0</v>
      </c>
      <c r="BL96" s="2">
        <f t="shared" si="73"/>
        <v>0</v>
      </c>
      <c r="BM96" s="2">
        <f t="shared" si="73"/>
        <v>0</v>
      </c>
      <c r="BN96" s="2">
        <f t="shared" si="73"/>
        <v>0</v>
      </c>
      <c r="BO96" s="2">
        <f t="shared" si="73"/>
        <v>0</v>
      </c>
      <c r="BP96" s="2">
        <f t="shared" si="73"/>
        <v>0</v>
      </c>
      <c r="BQ96" s="2">
        <f t="shared" si="73"/>
        <v>0</v>
      </c>
      <c r="BR96" s="2">
        <f t="shared" si="73"/>
        <v>0</v>
      </c>
      <c r="BS96" s="2">
        <f t="shared" si="73"/>
        <v>0</v>
      </c>
      <c r="BT96" s="2">
        <f t="shared" si="73"/>
        <v>0</v>
      </c>
      <c r="BU96" s="2">
        <f t="shared" si="73"/>
        <v>0</v>
      </c>
      <c r="BV96" s="2">
        <f t="shared" si="73"/>
        <v>0</v>
      </c>
      <c r="BW96" s="2">
        <f t="shared" si="73"/>
        <v>0</v>
      </c>
      <c r="BX96" s="2">
        <f t="shared" si="73"/>
        <v>0</v>
      </c>
      <c r="BY96" s="2">
        <f t="shared" si="73"/>
        <v>0</v>
      </c>
      <c r="BZ96" s="2">
        <f t="shared" si="73"/>
        <v>0</v>
      </c>
      <c r="CA96" s="2">
        <f t="shared" ref="CA96:DF96" si="74">CA123</f>
        <v>59274.63</v>
      </c>
      <c r="CB96" s="2">
        <f t="shared" si="74"/>
        <v>32415.57</v>
      </c>
      <c r="CC96" s="2">
        <f t="shared" si="74"/>
        <v>26859.06</v>
      </c>
      <c r="CD96" s="2">
        <f t="shared" si="74"/>
        <v>0</v>
      </c>
      <c r="CE96" s="2">
        <f t="shared" si="74"/>
        <v>27620.77</v>
      </c>
      <c r="CF96" s="2">
        <f t="shared" si="74"/>
        <v>27620.77</v>
      </c>
      <c r="CG96" s="2">
        <f t="shared" si="74"/>
        <v>0</v>
      </c>
      <c r="CH96" s="2">
        <f t="shared" si="74"/>
        <v>27620.77</v>
      </c>
      <c r="CI96" s="2">
        <f t="shared" si="74"/>
        <v>0</v>
      </c>
      <c r="CJ96" s="2">
        <f t="shared" si="74"/>
        <v>0</v>
      </c>
      <c r="CK96" s="2">
        <f t="shared" si="74"/>
        <v>0</v>
      </c>
      <c r="CL96" s="2">
        <f t="shared" si="74"/>
        <v>0</v>
      </c>
      <c r="CM96" s="2">
        <f t="shared" si="74"/>
        <v>0</v>
      </c>
      <c r="CN96" s="2">
        <f t="shared" si="74"/>
        <v>0</v>
      </c>
      <c r="CO96" s="2">
        <f t="shared" si="74"/>
        <v>0</v>
      </c>
      <c r="CP96" s="2">
        <f t="shared" si="74"/>
        <v>0</v>
      </c>
      <c r="CQ96" s="2">
        <f t="shared" si="74"/>
        <v>0</v>
      </c>
      <c r="CR96" s="2">
        <f t="shared" si="74"/>
        <v>0</v>
      </c>
      <c r="CS96" s="2">
        <f t="shared" si="74"/>
        <v>0</v>
      </c>
      <c r="CT96" s="2">
        <f t="shared" si="74"/>
        <v>0</v>
      </c>
      <c r="CU96" s="2">
        <f t="shared" si="74"/>
        <v>0</v>
      </c>
      <c r="CV96" s="2">
        <f t="shared" si="74"/>
        <v>0</v>
      </c>
      <c r="CW96" s="2">
        <f t="shared" si="74"/>
        <v>0</v>
      </c>
      <c r="CX96" s="2">
        <f t="shared" si="74"/>
        <v>0</v>
      </c>
      <c r="CY96" s="2">
        <f t="shared" si="74"/>
        <v>0</v>
      </c>
      <c r="CZ96" s="2">
        <f t="shared" si="74"/>
        <v>0</v>
      </c>
      <c r="DA96" s="2">
        <f t="shared" si="74"/>
        <v>0</v>
      </c>
      <c r="DB96" s="2">
        <f t="shared" si="74"/>
        <v>0</v>
      </c>
      <c r="DC96" s="2">
        <f t="shared" si="74"/>
        <v>0</v>
      </c>
      <c r="DD96" s="2">
        <f t="shared" si="74"/>
        <v>0</v>
      </c>
      <c r="DE96" s="2">
        <f t="shared" si="74"/>
        <v>0</v>
      </c>
      <c r="DF96" s="2">
        <f t="shared" si="74"/>
        <v>0</v>
      </c>
      <c r="DG96" s="3">
        <f t="shared" ref="DG96:EL96" si="75">DG123</f>
        <v>0</v>
      </c>
      <c r="DH96" s="3">
        <f t="shared" si="75"/>
        <v>0</v>
      </c>
      <c r="DI96" s="3">
        <f t="shared" si="75"/>
        <v>0</v>
      </c>
      <c r="DJ96" s="3">
        <f t="shared" si="75"/>
        <v>0</v>
      </c>
      <c r="DK96" s="3">
        <f t="shared" si="75"/>
        <v>0</v>
      </c>
      <c r="DL96" s="3">
        <f t="shared" si="75"/>
        <v>0</v>
      </c>
      <c r="DM96" s="3">
        <f t="shared" si="75"/>
        <v>0</v>
      </c>
      <c r="DN96" s="3">
        <f t="shared" si="75"/>
        <v>0</v>
      </c>
      <c r="DO96" s="3">
        <f t="shared" si="75"/>
        <v>0</v>
      </c>
      <c r="DP96" s="3">
        <f t="shared" si="75"/>
        <v>0</v>
      </c>
      <c r="DQ96" s="3">
        <f t="shared" si="75"/>
        <v>0</v>
      </c>
      <c r="DR96" s="3">
        <f t="shared" si="75"/>
        <v>0</v>
      </c>
      <c r="DS96" s="3">
        <f t="shared" si="75"/>
        <v>0</v>
      </c>
      <c r="DT96" s="3">
        <f t="shared" si="75"/>
        <v>0</v>
      </c>
      <c r="DU96" s="3">
        <f t="shared" si="75"/>
        <v>0</v>
      </c>
      <c r="DV96" s="3">
        <f t="shared" si="75"/>
        <v>0</v>
      </c>
      <c r="DW96" s="3">
        <f t="shared" si="75"/>
        <v>0</v>
      </c>
      <c r="DX96" s="3">
        <f t="shared" si="75"/>
        <v>0</v>
      </c>
      <c r="DY96" s="3">
        <f t="shared" si="75"/>
        <v>0</v>
      </c>
      <c r="DZ96" s="3">
        <f t="shared" si="75"/>
        <v>0</v>
      </c>
      <c r="EA96" s="3">
        <f t="shared" si="75"/>
        <v>0</v>
      </c>
      <c r="EB96" s="3">
        <f t="shared" si="75"/>
        <v>0</v>
      </c>
      <c r="EC96" s="3">
        <f t="shared" si="75"/>
        <v>0</v>
      </c>
      <c r="ED96" s="3">
        <f t="shared" si="75"/>
        <v>0</v>
      </c>
      <c r="EE96" s="3">
        <f t="shared" si="75"/>
        <v>0</v>
      </c>
      <c r="EF96" s="3">
        <f t="shared" si="75"/>
        <v>0</v>
      </c>
      <c r="EG96" s="3">
        <f t="shared" si="75"/>
        <v>0</v>
      </c>
      <c r="EH96" s="3">
        <f t="shared" si="75"/>
        <v>0</v>
      </c>
      <c r="EI96" s="3">
        <f t="shared" si="75"/>
        <v>0</v>
      </c>
      <c r="EJ96" s="3">
        <f t="shared" si="75"/>
        <v>0</v>
      </c>
      <c r="EK96" s="3">
        <f t="shared" si="75"/>
        <v>0</v>
      </c>
      <c r="EL96" s="3">
        <f t="shared" si="75"/>
        <v>0</v>
      </c>
      <c r="EM96" s="3">
        <f t="shared" ref="EM96:FR96" si="76">EM123</f>
        <v>0</v>
      </c>
      <c r="EN96" s="3">
        <f t="shared" si="76"/>
        <v>0</v>
      </c>
      <c r="EO96" s="3">
        <f t="shared" si="76"/>
        <v>0</v>
      </c>
      <c r="EP96" s="3">
        <f t="shared" si="76"/>
        <v>0</v>
      </c>
      <c r="EQ96" s="3">
        <f t="shared" si="76"/>
        <v>0</v>
      </c>
      <c r="ER96" s="3">
        <f t="shared" si="76"/>
        <v>0</v>
      </c>
      <c r="ES96" s="3">
        <f t="shared" si="76"/>
        <v>0</v>
      </c>
      <c r="ET96" s="3">
        <f t="shared" si="76"/>
        <v>0</v>
      </c>
      <c r="EU96" s="3">
        <f t="shared" si="76"/>
        <v>0</v>
      </c>
      <c r="EV96" s="3">
        <f t="shared" si="76"/>
        <v>0</v>
      </c>
      <c r="EW96" s="3">
        <f t="shared" si="76"/>
        <v>0</v>
      </c>
      <c r="EX96" s="3">
        <f t="shared" si="76"/>
        <v>0</v>
      </c>
      <c r="EY96" s="3">
        <f t="shared" si="76"/>
        <v>0</v>
      </c>
      <c r="EZ96" s="3">
        <f t="shared" si="76"/>
        <v>0</v>
      </c>
      <c r="FA96" s="3">
        <f t="shared" si="76"/>
        <v>0</v>
      </c>
      <c r="FB96" s="3">
        <f t="shared" si="76"/>
        <v>0</v>
      </c>
      <c r="FC96" s="3">
        <f t="shared" si="76"/>
        <v>0</v>
      </c>
      <c r="FD96" s="3">
        <f t="shared" si="76"/>
        <v>0</v>
      </c>
      <c r="FE96" s="3">
        <f t="shared" si="76"/>
        <v>0</v>
      </c>
      <c r="FF96" s="3">
        <f t="shared" si="76"/>
        <v>0</v>
      </c>
      <c r="FG96" s="3">
        <f t="shared" si="76"/>
        <v>0</v>
      </c>
      <c r="FH96" s="3">
        <f t="shared" si="76"/>
        <v>0</v>
      </c>
      <c r="FI96" s="3">
        <f t="shared" si="76"/>
        <v>0</v>
      </c>
      <c r="FJ96" s="3">
        <f t="shared" si="76"/>
        <v>0</v>
      </c>
      <c r="FK96" s="3">
        <f t="shared" si="76"/>
        <v>0</v>
      </c>
      <c r="FL96" s="3">
        <f t="shared" si="76"/>
        <v>0</v>
      </c>
      <c r="FM96" s="3">
        <f t="shared" si="76"/>
        <v>0</v>
      </c>
      <c r="FN96" s="3">
        <f t="shared" si="76"/>
        <v>0</v>
      </c>
      <c r="FO96" s="3">
        <f t="shared" si="76"/>
        <v>0</v>
      </c>
      <c r="FP96" s="3">
        <f t="shared" si="76"/>
        <v>0</v>
      </c>
      <c r="FQ96" s="3">
        <f t="shared" si="76"/>
        <v>0</v>
      </c>
      <c r="FR96" s="3">
        <f t="shared" si="76"/>
        <v>0</v>
      </c>
      <c r="FS96" s="3">
        <f t="shared" ref="FS96:GX96" si="77">FS123</f>
        <v>0</v>
      </c>
      <c r="FT96" s="3">
        <f t="shared" si="77"/>
        <v>0</v>
      </c>
      <c r="FU96" s="3">
        <f t="shared" si="77"/>
        <v>0</v>
      </c>
      <c r="FV96" s="3">
        <f t="shared" si="77"/>
        <v>0</v>
      </c>
      <c r="FW96" s="3">
        <f t="shared" si="77"/>
        <v>0</v>
      </c>
      <c r="FX96" s="3">
        <f t="shared" si="77"/>
        <v>0</v>
      </c>
      <c r="FY96" s="3">
        <f t="shared" si="77"/>
        <v>0</v>
      </c>
      <c r="FZ96" s="3">
        <f t="shared" si="77"/>
        <v>0</v>
      </c>
      <c r="GA96" s="3">
        <f t="shared" si="77"/>
        <v>0</v>
      </c>
      <c r="GB96" s="3">
        <f t="shared" si="77"/>
        <v>0</v>
      </c>
      <c r="GC96" s="3">
        <f t="shared" si="77"/>
        <v>0</v>
      </c>
      <c r="GD96" s="3">
        <f t="shared" si="77"/>
        <v>0</v>
      </c>
      <c r="GE96" s="3">
        <f t="shared" si="77"/>
        <v>0</v>
      </c>
      <c r="GF96" s="3">
        <f t="shared" si="77"/>
        <v>0</v>
      </c>
      <c r="GG96" s="3">
        <f t="shared" si="77"/>
        <v>0</v>
      </c>
      <c r="GH96" s="3">
        <f t="shared" si="77"/>
        <v>0</v>
      </c>
      <c r="GI96" s="3">
        <f t="shared" si="77"/>
        <v>0</v>
      </c>
      <c r="GJ96" s="3">
        <f t="shared" si="77"/>
        <v>0</v>
      </c>
      <c r="GK96" s="3">
        <f t="shared" si="77"/>
        <v>0</v>
      </c>
      <c r="GL96" s="3">
        <f t="shared" si="77"/>
        <v>0</v>
      </c>
      <c r="GM96" s="3">
        <f t="shared" si="77"/>
        <v>0</v>
      </c>
      <c r="GN96" s="3">
        <f t="shared" si="77"/>
        <v>0</v>
      </c>
      <c r="GO96" s="3">
        <f t="shared" si="77"/>
        <v>0</v>
      </c>
      <c r="GP96" s="3">
        <f t="shared" si="77"/>
        <v>0</v>
      </c>
      <c r="GQ96" s="3">
        <f t="shared" si="77"/>
        <v>0</v>
      </c>
      <c r="GR96" s="3">
        <f t="shared" si="77"/>
        <v>0</v>
      </c>
      <c r="GS96" s="3">
        <f t="shared" si="77"/>
        <v>0</v>
      </c>
      <c r="GT96" s="3">
        <f t="shared" si="77"/>
        <v>0</v>
      </c>
      <c r="GU96" s="3">
        <f t="shared" si="77"/>
        <v>0</v>
      </c>
      <c r="GV96" s="3">
        <f t="shared" si="77"/>
        <v>0</v>
      </c>
      <c r="GW96" s="3">
        <f t="shared" si="77"/>
        <v>0</v>
      </c>
      <c r="GX96" s="3">
        <f t="shared" si="77"/>
        <v>0</v>
      </c>
    </row>
    <row r="98" spans="1:245" x14ac:dyDescent="0.2">
      <c r="A98">
        <v>17</v>
      </c>
      <c r="B98">
        <v>1</v>
      </c>
      <c r="C98">
        <f>ROW(SmtRes!A157)</f>
        <v>157</v>
      </c>
      <c r="D98">
        <f>ROW(EtalonRes!A153)</f>
        <v>153</v>
      </c>
      <c r="E98" t="s">
        <v>17</v>
      </c>
      <c r="F98" t="s">
        <v>223</v>
      </c>
      <c r="G98" t="s">
        <v>224</v>
      </c>
      <c r="H98" t="s">
        <v>225</v>
      </c>
      <c r="I98">
        <f>ROUND(11.5/100,9)</f>
        <v>0.115</v>
      </c>
      <c r="J98">
        <v>0</v>
      </c>
      <c r="O98">
        <f t="shared" ref="O98:O121" si="78">ROUND(CP98,2)</f>
        <v>10683.64</v>
      </c>
      <c r="P98">
        <f t="shared" ref="P98:P121" si="79">ROUND(CQ98*I98,2)</f>
        <v>7035.41</v>
      </c>
      <c r="Q98">
        <f t="shared" ref="Q98:Q121" si="80">ROUND(CR98*I98,2)</f>
        <v>23.03</v>
      </c>
      <c r="R98">
        <f t="shared" ref="R98:R121" si="81">ROUND(CS98*I98,2)</f>
        <v>0</v>
      </c>
      <c r="S98">
        <f t="shared" ref="S98:S121" si="82">ROUND(CT98*I98,2)</f>
        <v>3625.2</v>
      </c>
      <c r="T98">
        <f t="shared" ref="T98:T121" si="83">ROUND(CU98*I98,2)</f>
        <v>0</v>
      </c>
      <c r="U98">
        <f t="shared" ref="U98:U121" si="84">CV98*I98</f>
        <v>13.754</v>
      </c>
      <c r="V98">
        <f t="shared" ref="V98:V121" si="85">CW98*I98</f>
        <v>0</v>
      </c>
      <c r="W98">
        <f t="shared" ref="W98:W121" si="86">ROUND(CX98*I98,2)</f>
        <v>0</v>
      </c>
      <c r="X98">
        <f t="shared" ref="X98:X121" si="87">ROUND(CY98,2)</f>
        <v>3842.71</v>
      </c>
      <c r="Y98">
        <f t="shared" ref="Y98:Y121" si="88">ROUND(CZ98,2)</f>
        <v>1957.61</v>
      </c>
      <c r="AA98">
        <v>42104813</v>
      </c>
      <c r="AB98">
        <f t="shared" ref="AB98:AB121" si="89">ROUND((AC98+AD98+AF98),6)</f>
        <v>11199.382</v>
      </c>
      <c r="AC98">
        <f t="shared" ref="AC98:AC121" si="90">ROUND((ES98),6)</f>
        <v>10078.66</v>
      </c>
      <c r="AD98">
        <f>ROUND(((((ET98*1.25))-((EU98*1.25)))+AE98),6)</f>
        <v>35.950000000000003</v>
      </c>
      <c r="AE98">
        <f>ROUND(((EU98*1.25)),6)</f>
        <v>0</v>
      </c>
      <c r="AF98">
        <f>ROUND(((EV98*1.15)),6)</f>
        <v>1084.7719999999999</v>
      </c>
      <c r="AG98">
        <f t="shared" ref="AG98:AG121" si="91">ROUND((AP98),6)</f>
        <v>0</v>
      </c>
      <c r="AH98">
        <f>((EW98*1.15))</f>
        <v>119.6</v>
      </c>
      <c r="AI98">
        <f>((EX98*1.25))</f>
        <v>0</v>
      </c>
      <c r="AJ98">
        <f t="shared" ref="AJ98:AJ121" si="92">(AS98)</f>
        <v>0</v>
      </c>
      <c r="AK98">
        <v>11050.7</v>
      </c>
      <c r="AL98">
        <v>10078.66</v>
      </c>
      <c r="AM98">
        <v>28.76</v>
      </c>
      <c r="AN98">
        <v>0</v>
      </c>
      <c r="AO98">
        <v>943.28</v>
      </c>
      <c r="AP98">
        <v>0</v>
      </c>
      <c r="AQ98">
        <v>104</v>
      </c>
      <c r="AR98">
        <v>0</v>
      </c>
      <c r="AS98">
        <v>0</v>
      </c>
      <c r="AT98">
        <v>106</v>
      </c>
      <c r="AU98">
        <v>54</v>
      </c>
      <c r="AV98">
        <v>1</v>
      </c>
      <c r="AW98">
        <v>1</v>
      </c>
      <c r="AZ98">
        <v>1</v>
      </c>
      <c r="BA98">
        <v>29.06</v>
      </c>
      <c r="BB98">
        <v>5.57</v>
      </c>
      <c r="BC98">
        <v>6.07</v>
      </c>
      <c r="BD98" t="s">
        <v>3</v>
      </c>
      <c r="BE98" t="s">
        <v>3</v>
      </c>
      <c r="BF98" t="s">
        <v>3</v>
      </c>
      <c r="BG98" t="s">
        <v>3</v>
      </c>
      <c r="BH98">
        <v>0</v>
      </c>
      <c r="BI98">
        <v>1</v>
      </c>
      <c r="BJ98" t="s">
        <v>226</v>
      </c>
      <c r="BM98">
        <v>10001</v>
      </c>
      <c r="BN98">
        <v>0</v>
      </c>
      <c r="BO98" t="s">
        <v>223</v>
      </c>
      <c r="BP98">
        <v>1</v>
      </c>
      <c r="BQ98">
        <v>2</v>
      </c>
      <c r="BR98">
        <v>0</v>
      </c>
      <c r="BS98">
        <v>29.06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118</v>
      </c>
      <c r="CA98">
        <v>63</v>
      </c>
      <c r="CE98">
        <v>0</v>
      </c>
      <c r="CF98">
        <v>0</v>
      </c>
      <c r="CG98">
        <v>0</v>
      </c>
      <c r="CM98">
        <v>0</v>
      </c>
      <c r="CN98" t="s">
        <v>761</v>
      </c>
      <c r="CO98">
        <v>0</v>
      </c>
      <c r="CP98">
        <f t="shared" ref="CP98:CP121" si="93">(P98+Q98+S98)</f>
        <v>10683.64</v>
      </c>
      <c r="CQ98">
        <f t="shared" ref="CQ98:CQ121" si="94">AC98*BC98</f>
        <v>61177.466200000003</v>
      </c>
      <c r="CR98">
        <f t="shared" ref="CR98:CR121" si="95">AD98*BB98</f>
        <v>200.24150000000003</v>
      </c>
      <c r="CS98">
        <f t="shared" ref="CS98:CS121" si="96">AE98*BS98</f>
        <v>0</v>
      </c>
      <c r="CT98">
        <f t="shared" ref="CT98:CT121" si="97">AF98*BA98</f>
        <v>31523.474319999998</v>
      </c>
      <c r="CU98">
        <f t="shared" ref="CU98:CU121" si="98">AG98</f>
        <v>0</v>
      </c>
      <c r="CV98">
        <f t="shared" ref="CV98:CV121" si="99">AH98</f>
        <v>119.6</v>
      </c>
      <c r="CW98">
        <f t="shared" ref="CW98:CW121" si="100">AI98</f>
        <v>0</v>
      </c>
      <c r="CX98">
        <f t="shared" ref="CX98:CX121" si="101">AJ98</f>
        <v>0</v>
      </c>
      <c r="CY98">
        <f t="shared" ref="CY98:CY121" si="102">(((S98+R98)*AT98)/100)</f>
        <v>3842.7119999999995</v>
      </c>
      <c r="CZ98">
        <f t="shared" ref="CZ98:CZ121" si="103">(((S98+R98)*AU98)/100)</f>
        <v>1957.6079999999999</v>
      </c>
      <c r="DC98" t="s">
        <v>3</v>
      </c>
      <c r="DD98" t="s">
        <v>3</v>
      </c>
      <c r="DE98" t="s">
        <v>52</v>
      </c>
      <c r="DF98" t="s">
        <v>52</v>
      </c>
      <c r="DG98" t="s">
        <v>53</v>
      </c>
      <c r="DH98" t="s">
        <v>3</v>
      </c>
      <c r="DI98" t="s">
        <v>53</v>
      </c>
      <c r="DJ98" t="s">
        <v>52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1005</v>
      </c>
      <c r="DV98" t="s">
        <v>225</v>
      </c>
      <c r="DW98" t="s">
        <v>225</v>
      </c>
      <c r="DX98">
        <v>100</v>
      </c>
      <c r="EE98">
        <v>39490840</v>
      </c>
      <c r="EF98">
        <v>2</v>
      </c>
      <c r="EG98" t="s">
        <v>54</v>
      </c>
      <c r="EH98">
        <v>0</v>
      </c>
      <c r="EI98" t="s">
        <v>3</v>
      </c>
      <c r="EJ98">
        <v>1</v>
      </c>
      <c r="EK98">
        <v>10001</v>
      </c>
      <c r="EL98" t="s">
        <v>100</v>
      </c>
      <c r="EM98" t="s">
        <v>101</v>
      </c>
      <c r="EO98" t="s">
        <v>57</v>
      </c>
      <c r="EQ98">
        <v>0</v>
      </c>
      <c r="ER98">
        <v>11050.7</v>
      </c>
      <c r="ES98">
        <v>10078.66</v>
      </c>
      <c r="ET98">
        <v>28.76</v>
      </c>
      <c r="EU98">
        <v>0</v>
      </c>
      <c r="EV98">
        <v>943.28</v>
      </c>
      <c r="EW98">
        <v>104</v>
      </c>
      <c r="EX98">
        <v>0</v>
      </c>
      <c r="EY98">
        <v>0</v>
      </c>
      <c r="FQ98">
        <v>0</v>
      </c>
      <c r="FR98">
        <f t="shared" ref="FR98:FR121" si="104">ROUND(IF(AND(BH98=3,BI98=3),P98,0),2)</f>
        <v>0</v>
      </c>
      <c r="FS98">
        <v>0</v>
      </c>
      <c r="FT98" t="s">
        <v>58</v>
      </c>
      <c r="FU98" t="s">
        <v>59</v>
      </c>
      <c r="FX98">
        <v>106.2</v>
      </c>
      <c r="FY98">
        <v>53.55</v>
      </c>
      <c r="GA98" t="s">
        <v>3</v>
      </c>
      <c r="GD98">
        <v>1</v>
      </c>
      <c r="GF98">
        <v>1875904357</v>
      </c>
      <c r="GG98">
        <v>2</v>
      </c>
      <c r="GH98">
        <v>1</v>
      </c>
      <c r="GI98">
        <v>2</v>
      </c>
      <c r="GJ98">
        <v>0</v>
      </c>
      <c r="GK98">
        <v>0</v>
      </c>
      <c r="GL98">
        <f t="shared" ref="GL98:GL121" si="105">ROUND(IF(AND(BH98=3,BI98=3,FS98&lt;&gt;0),P98,0),2)</f>
        <v>0</v>
      </c>
      <c r="GM98">
        <f t="shared" ref="GM98:GM121" si="106">ROUND(O98+X98+Y98,2)+GX98</f>
        <v>16483.96</v>
      </c>
      <c r="GN98">
        <f t="shared" ref="GN98:GN121" si="107">IF(OR(BI98=0,BI98=1),ROUND(O98+X98+Y98,2),0)</f>
        <v>16483.96</v>
      </c>
      <c r="GO98">
        <f t="shared" ref="GO98:GO121" si="108">IF(BI98=2,ROUND(O98+X98+Y98,2),0)</f>
        <v>0</v>
      </c>
      <c r="GP98">
        <f t="shared" ref="GP98:GP121" si="109">IF(BI98=4,ROUND(O98+X98+Y98,2)+GX98,0)</f>
        <v>0</v>
      </c>
      <c r="GR98">
        <v>0</v>
      </c>
      <c r="GS98">
        <v>3</v>
      </c>
      <c r="GT98">
        <v>0</v>
      </c>
      <c r="GU98" t="s">
        <v>3</v>
      </c>
      <c r="GV98">
        <f t="shared" ref="GV98:GV121" si="110">ROUND((GT98),6)</f>
        <v>0</v>
      </c>
      <c r="GW98">
        <v>1</v>
      </c>
      <c r="GX98">
        <f t="shared" ref="GX98:GX121" si="111">ROUND(HC98*I98,2)</f>
        <v>0</v>
      </c>
      <c r="HA98">
        <v>0</v>
      </c>
      <c r="HB98">
        <v>0</v>
      </c>
      <c r="HC98">
        <f t="shared" ref="HC98:HC121" si="112">GV98*GW98</f>
        <v>0</v>
      </c>
      <c r="IK98">
        <v>0</v>
      </c>
    </row>
    <row r="99" spans="1:245" x14ac:dyDescent="0.2">
      <c r="A99">
        <v>17</v>
      </c>
      <c r="B99">
        <v>1</v>
      </c>
      <c r="C99">
        <f>ROW(SmtRes!A167)</f>
        <v>167</v>
      </c>
      <c r="D99">
        <f>ROW(EtalonRes!A162)</f>
        <v>162</v>
      </c>
      <c r="E99" t="s">
        <v>47</v>
      </c>
      <c r="F99" t="s">
        <v>48</v>
      </c>
      <c r="G99" t="s">
        <v>227</v>
      </c>
      <c r="H99" t="s">
        <v>50</v>
      </c>
      <c r="I99">
        <f>ROUND(23/100,9)</f>
        <v>0.23</v>
      </c>
      <c r="J99">
        <v>0</v>
      </c>
      <c r="O99">
        <f t="shared" si="78"/>
        <v>4325.16</v>
      </c>
      <c r="P99">
        <f t="shared" si="79"/>
        <v>1359.65</v>
      </c>
      <c r="Q99">
        <f t="shared" si="80"/>
        <v>39.229999999999997</v>
      </c>
      <c r="R99">
        <f t="shared" si="81"/>
        <v>1.92</v>
      </c>
      <c r="S99">
        <f t="shared" si="82"/>
        <v>2926.28</v>
      </c>
      <c r="T99">
        <f t="shared" si="83"/>
        <v>0</v>
      </c>
      <c r="U99">
        <f t="shared" si="84"/>
        <v>11.52162</v>
      </c>
      <c r="V99">
        <f t="shared" si="85"/>
        <v>5.7500000000000008E-3</v>
      </c>
      <c r="W99">
        <f t="shared" si="86"/>
        <v>0</v>
      </c>
      <c r="X99">
        <f t="shared" si="87"/>
        <v>2781.79</v>
      </c>
      <c r="Y99">
        <f t="shared" si="88"/>
        <v>1376.25</v>
      </c>
      <c r="AA99">
        <v>42104813</v>
      </c>
      <c r="AB99">
        <f t="shared" si="89"/>
        <v>1568.134</v>
      </c>
      <c r="AC99">
        <f t="shared" si="90"/>
        <v>1113.28</v>
      </c>
      <c r="AD99">
        <f>ROUND(((((ET99*1.25))-((EU99*1.25)))+AE99),6)</f>
        <v>17.037500000000001</v>
      </c>
      <c r="AE99">
        <f>ROUND(((EU99*1.25)),6)</f>
        <v>0.28749999999999998</v>
      </c>
      <c r="AF99">
        <f>ROUND(((EV99*1.15)),6)</f>
        <v>437.81650000000002</v>
      </c>
      <c r="AG99">
        <f t="shared" si="91"/>
        <v>0</v>
      </c>
      <c r="AH99">
        <f>((EW99*1.15))</f>
        <v>50.094000000000001</v>
      </c>
      <c r="AI99">
        <f>((EX99*1.25))</f>
        <v>2.5000000000000001E-2</v>
      </c>
      <c r="AJ99">
        <f t="shared" si="92"/>
        <v>0</v>
      </c>
      <c r="AK99">
        <v>1507.62</v>
      </c>
      <c r="AL99">
        <v>1113.28</v>
      </c>
      <c r="AM99">
        <v>13.63</v>
      </c>
      <c r="AN99">
        <v>0.23</v>
      </c>
      <c r="AO99">
        <v>380.71</v>
      </c>
      <c r="AP99">
        <v>0</v>
      </c>
      <c r="AQ99">
        <v>43.56</v>
      </c>
      <c r="AR99">
        <v>0.02</v>
      </c>
      <c r="AS99">
        <v>0</v>
      </c>
      <c r="AT99">
        <v>95</v>
      </c>
      <c r="AU99">
        <v>47</v>
      </c>
      <c r="AV99">
        <v>1</v>
      </c>
      <c r="AW99">
        <v>1</v>
      </c>
      <c r="AZ99">
        <v>1</v>
      </c>
      <c r="BA99">
        <v>29.06</v>
      </c>
      <c r="BB99">
        <v>10.01</v>
      </c>
      <c r="BC99">
        <v>5.31</v>
      </c>
      <c r="BD99" t="s">
        <v>3</v>
      </c>
      <c r="BE99" t="s">
        <v>3</v>
      </c>
      <c r="BF99" t="s">
        <v>3</v>
      </c>
      <c r="BG99" t="s">
        <v>3</v>
      </c>
      <c r="BH99">
        <v>0</v>
      </c>
      <c r="BI99">
        <v>1</v>
      </c>
      <c r="BJ99" t="s">
        <v>51</v>
      </c>
      <c r="BM99">
        <v>15001</v>
      </c>
      <c r="BN99">
        <v>0</v>
      </c>
      <c r="BO99" t="s">
        <v>48</v>
      </c>
      <c r="BP99">
        <v>1</v>
      </c>
      <c r="BQ99">
        <v>2</v>
      </c>
      <c r="BR99">
        <v>0</v>
      </c>
      <c r="BS99">
        <v>29.06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105</v>
      </c>
      <c r="CA99">
        <v>55</v>
      </c>
      <c r="CE99">
        <v>0</v>
      </c>
      <c r="CF99">
        <v>0</v>
      </c>
      <c r="CG99">
        <v>0</v>
      </c>
      <c r="CM99">
        <v>0</v>
      </c>
      <c r="CN99" t="s">
        <v>761</v>
      </c>
      <c r="CO99">
        <v>0</v>
      </c>
      <c r="CP99">
        <f t="shared" si="93"/>
        <v>4325.16</v>
      </c>
      <c r="CQ99">
        <f t="shared" si="94"/>
        <v>5911.5167999999994</v>
      </c>
      <c r="CR99">
        <f t="shared" si="95"/>
        <v>170.54537500000001</v>
      </c>
      <c r="CS99">
        <f t="shared" si="96"/>
        <v>8.3547499999999992</v>
      </c>
      <c r="CT99">
        <f t="shared" si="97"/>
        <v>12722.94749</v>
      </c>
      <c r="CU99">
        <f t="shared" si="98"/>
        <v>0</v>
      </c>
      <c r="CV99">
        <f t="shared" si="99"/>
        <v>50.094000000000001</v>
      </c>
      <c r="CW99">
        <f t="shared" si="100"/>
        <v>2.5000000000000001E-2</v>
      </c>
      <c r="CX99">
        <f t="shared" si="101"/>
        <v>0</v>
      </c>
      <c r="CY99">
        <f t="shared" si="102"/>
        <v>2781.79</v>
      </c>
      <c r="CZ99">
        <f t="shared" si="103"/>
        <v>1376.2540000000001</v>
      </c>
      <c r="DC99" t="s">
        <v>3</v>
      </c>
      <c r="DD99" t="s">
        <v>3</v>
      </c>
      <c r="DE99" t="s">
        <v>52</v>
      </c>
      <c r="DF99" t="s">
        <v>52</v>
      </c>
      <c r="DG99" t="s">
        <v>53</v>
      </c>
      <c r="DH99" t="s">
        <v>3</v>
      </c>
      <c r="DI99" t="s">
        <v>53</v>
      </c>
      <c r="DJ99" t="s">
        <v>52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1005</v>
      </c>
      <c r="DV99" t="s">
        <v>50</v>
      </c>
      <c r="DW99" t="s">
        <v>50</v>
      </c>
      <c r="DX99">
        <v>100</v>
      </c>
      <c r="EE99">
        <v>39490866</v>
      </c>
      <c r="EF99">
        <v>2</v>
      </c>
      <c r="EG99" t="s">
        <v>54</v>
      </c>
      <c r="EH99">
        <v>0</v>
      </c>
      <c r="EI99" t="s">
        <v>3</v>
      </c>
      <c r="EJ99">
        <v>1</v>
      </c>
      <c r="EK99">
        <v>15001</v>
      </c>
      <c r="EL99" t="s">
        <v>55</v>
      </c>
      <c r="EM99" t="s">
        <v>56</v>
      </c>
      <c r="EO99" t="s">
        <v>57</v>
      </c>
      <c r="EQ99">
        <v>0</v>
      </c>
      <c r="ER99">
        <v>1507.62</v>
      </c>
      <c r="ES99">
        <v>1113.28</v>
      </c>
      <c r="ET99">
        <v>13.63</v>
      </c>
      <c r="EU99">
        <v>0.23</v>
      </c>
      <c r="EV99">
        <v>380.71</v>
      </c>
      <c r="EW99">
        <v>43.56</v>
      </c>
      <c r="EX99">
        <v>0.02</v>
      </c>
      <c r="EY99">
        <v>0</v>
      </c>
      <c r="FQ99">
        <v>0</v>
      </c>
      <c r="FR99">
        <f t="shared" si="104"/>
        <v>0</v>
      </c>
      <c r="FS99">
        <v>0</v>
      </c>
      <c r="FT99" t="s">
        <v>58</v>
      </c>
      <c r="FU99" t="s">
        <v>59</v>
      </c>
      <c r="FX99">
        <v>94.5</v>
      </c>
      <c r="FY99">
        <v>46.75</v>
      </c>
      <c r="GA99" t="s">
        <v>3</v>
      </c>
      <c r="GD99">
        <v>1</v>
      </c>
      <c r="GF99">
        <v>193229600</v>
      </c>
      <c r="GG99">
        <v>2</v>
      </c>
      <c r="GH99">
        <v>1</v>
      </c>
      <c r="GI99">
        <v>2</v>
      </c>
      <c r="GJ99">
        <v>0</v>
      </c>
      <c r="GK99">
        <v>0</v>
      </c>
      <c r="GL99">
        <f t="shared" si="105"/>
        <v>0</v>
      </c>
      <c r="GM99">
        <f t="shared" si="106"/>
        <v>8483.2000000000007</v>
      </c>
      <c r="GN99">
        <f t="shared" si="107"/>
        <v>8483.2000000000007</v>
      </c>
      <c r="GO99">
        <f t="shared" si="108"/>
        <v>0</v>
      </c>
      <c r="GP99">
        <f t="shared" si="109"/>
        <v>0</v>
      </c>
      <c r="GR99">
        <v>0</v>
      </c>
      <c r="GS99">
        <v>3</v>
      </c>
      <c r="GT99">
        <v>0</v>
      </c>
      <c r="GU99" t="s">
        <v>3</v>
      </c>
      <c r="GV99">
        <f t="shared" si="110"/>
        <v>0</v>
      </c>
      <c r="GW99">
        <v>1</v>
      </c>
      <c r="GX99">
        <f t="shared" si="111"/>
        <v>0</v>
      </c>
      <c r="HA99">
        <v>0</v>
      </c>
      <c r="HB99">
        <v>0</v>
      </c>
      <c r="HC99">
        <f t="shared" si="112"/>
        <v>0</v>
      </c>
      <c r="IK99">
        <v>0</v>
      </c>
    </row>
    <row r="100" spans="1:245" x14ac:dyDescent="0.2">
      <c r="A100">
        <v>18</v>
      </c>
      <c r="B100">
        <v>1</v>
      </c>
      <c r="C100">
        <v>164</v>
      </c>
      <c r="E100" t="s">
        <v>60</v>
      </c>
      <c r="F100" t="s">
        <v>61</v>
      </c>
      <c r="G100" t="s">
        <v>62</v>
      </c>
      <c r="H100" t="s">
        <v>28</v>
      </c>
      <c r="I100">
        <f>I99*J100</f>
        <v>-6.8999999999999999E-3</v>
      </c>
      <c r="J100">
        <v>-0.03</v>
      </c>
      <c r="O100">
        <f t="shared" si="78"/>
        <v>-316.58999999999997</v>
      </c>
      <c r="P100">
        <f t="shared" si="79"/>
        <v>-316.58999999999997</v>
      </c>
      <c r="Q100">
        <f t="shared" si="80"/>
        <v>0</v>
      </c>
      <c r="R100">
        <f t="shared" si="81"/>
        <v>0</v>
      </c>
      <c r="S100">
        <f t="shared" si="82"/>
        <v>0</v>
      </c>
      <c r="T100">
        <f t="shared" si="83"/>
        <v>0</v>
      </c>
      <c r="U100">
        <f t="shared" si="84"/>
        <v>0</v>
      </c>
      <c r="V100">
        <f t="shared" si="85"/>
        <v>0</v>
      </c>
      <c r="W100">
        <f t="shared" si="86"/>
        <v>0</v>
      </c>
      <c r="X100">
        <f t="shared" si="87"/>
        <v>0</v>
      </c>
      <c r="Y100">
        <f t="shared" si="88"/>
        <v>0</v>
      </c>
      <c r="AA100">
        <v>42104813</v>
      </c>
      <c r="AB100">
        <f t="shared" si="89"/>
        <v>4615.9399999999996</v>
      </c>
      <c r="AC100">
        <f t="shared" si="90"/>
        <v>4615.9399999999996</v>
      </c>
      <c r="AD100">
        <f t="shared" ref="AD100:AD113" si="113">ROUND((((ET100)-(EU100))+AE100),6)</f>
        <v>0</v>
      </c>
      <c r="AE100">
        <f t="shared" ref="AE100:AE113" si="114">ROUND((EU100),6)</f>
        <v>0</v>
      </c>
      <c r="AF100">
        <f t="shared" ref="AF100:AF113" si="115">ROUND((EV100),6)</f>
        <v>0</v>
      </c>
      <c r="AG100">
        <f t="shared" si="91"/>
        <v>0</v>
      </c>
      <c r="AH100">
        <f t="shared" ref="AH100:AH113" si="116">(EW100)</f>
        <v>0</v>
      </c>
      <c r="AI100">
        <f t="shared" ref="AI100:AI113" si="117">(EX100)</f>
        <v>0</v>
      </c>
      <c r="AJ100">
        <f t="shared" si="92"/>
        <v>0</v>
      </c>
      <c r="AK100">
        <v>4615.9399999999996</v>
      </c>
      <c r="AL100">
        <v>4615.9399999999996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95</v>
      </c>
      <c r="AU100">
        <v>47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9.94</v>
      </c>
      <c r="BD100" t="s">
        <v>3</v>
      </c>
      <c r="BE100" t="s">
        <v>3</v>
      </c>
      <c r="BF100" t="s">
        <v>3</v>
      </c>
      <c r="BG100" t="s">
        <v>3</v>
      </c>
      <c r="BH100">
        <v>3</v>
      </c>
      <c r="BI100">
        <v>1</v>
      </c>
      <c r="BJ100" t="s">
        <v>63</v>
      </c>
      <c r="BM100">
        <v>15001</v>
      </c>
      <c r="BN100">
        <v>0</v>
      </c>
      <c r="BO100" t="s">
        <v>61</v>
      </c>
      <c r="BP100">
        <v>1</v>
      </c>
      <c r="BQ100">
        <v>2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105</v>
      </c>
      <c r="CA100">
        <v>55</v>
      </c>
      <c r="CE100">
        <v>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93"/>
        <v>-316.58999999999997</v>
      </c>
      <c r="CQ100">
        <f t="shared" si="94"/>
        <v>45882.443599999991</v>
      </c>
      <c r="CR100">
        <f t="shared" si="95"/>
        <v>0</v>
      </c>
      <c r="CS100">
        <f t="shared" si="96"/>
        <v>0</v>
      </c>
      <c r="CT100">
        <f t="shared" si="97"/>
        <v>0</v>
      </c>
      <c r="CU100">
        <f t="shared" si="98"/>
        <v>0</v>
      </c>
      <c r="CV100">
        <f t="shared" si="99"/>
        <v>0</v>
      </c>
      <c r="CW100">
        <f t="shared" si="100"/>
        <v>0</v>
      </c>
      <c r="CX100">
        <f t="shared" si="101"/>
        <v>0</v>
      </c>
      <c r="CY100">
        <f t="shared" si="102"/>
        <v>0</v>
      </c>
      <c r="CZ100">
        <f t="shared" si="103"/>
        <v>0</v>
      </c>
      <c r="DC100" t="s">
        <v>3</v>
      </c>
      <c r="DD100" t="s">
        <v>3</v>
      </c>
      <c r="DE100" t="s">
        <v>3</v>
      </c>
      <c r="DF100" t="s">
        <v>3</v>
      </c>
      <c r="DG100" t="s">
        <v>3</v>
      </c>
      <c r="DH100" t="s">
        <v>3</v>
      </c>
      <c r="DI100" t="s">
        <v>3</v>
      </c>
      <c r="DJ100" t="s">
        <v>3</v>
      </c>
      <c r="DK100" t="s">
        <v>3</v>
      </c>
      <c r="DL100" t="s">
        <v>3</v>
      </c>
      <c r="DM100" t="s">
        <v>3</v>
      </c>
      <c r="DN100">
        <v>0</v>
      </c>
      <c r="DO100">
        <v>0</v>
      </c>
      <c r="DP100">
        <v>1</v>
      </c>
      <c r="DQ100">
        <v>1</v>
      </c>
      <c r="DU100">
        <v>1009</v>
      </c>
      <c r="DV100" t="s">
        <v>28</v>
      </c>
      <c r="DW100" t="s">
        <v>28</v>
      </c>
      <c r="DX100">
        <v>1000</v>
      </c>
      <c r="EE100">
        <v>39490866</v>
      </c>
      <c r="EF100">
        <v>2</v>
      </c>
      <c r="EG100" t="s">
        <v>54</v>
      </c>
      <c r="EH100">
        <v>0</v>
      </c>
      <c r="EI100" t="s">
        <v>3</v>
      </c>
      <c r="EJ100">
        <v>1</v>
      </c>
      <c r="EK100">
        <v>15001</v>
      </c>
      <c r="EL100" t="s">
        <v>55</v>
      </c>
      <c r="EM100" t="s">
        <v>56</v>
      </c>
      <c r="EO100" t="s">
        <v>3</v>
      </c>
      <c r="EQ100">
        <v>32768</v>
      </c>
      <c r="ER100">
        <v>4615.9399999999996</v>
      </c>
      <c r="ES100">
        <v>4615.9399999999996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 t="shared" si="104"/>
        <v>0</v>
      </c>
      <c r="FS100">
        <v>0</v>
      </c>
      <c r="FT100" t="s">
        <v>58</v>
      </c>
      <c r="FU100" t="s">
        <v>59</v>
      </c>
      <c r="FX100">
        <v>94.5</v>
      </c>
      <c r="FY100">
        <v>46.75</v>
      </c>
      <c r="GA100" t="s">
        <v>3</v>
      </c>
      <c r="GD100">
        <v>1</v>
      </c>
      <c r="GF100">
        <v>2076838230</v>
      </c>
      <c r="GG100">
        <v>2</v>
      </c>
      <c r="GH100">
        <v>1</v>
      </c>
      <c r="GI100">
        <v>2</v>
      </c>
      <c r="GJ100">
        <v>0</v>
      </c>
      <c r="GK100">
        <v>0</v>
      </c>
      <c r="GL100">
        <f t="shared" si="105"/>
        <v>0</v>
      </c>
      <c r="GM100">
        <f t="shared" si="106"/>
        <v>-316.58999999999997</v>
      </c>
      <c r="GN100">
        <f t="shared" si="107"/>
        <v>-316.58999999999997</v>
      </c>
      <c r="GO100">
        <f t="shared" si="108"/>
        <v>0</v>
      </c>
      <c r="GP100">
        <f t="shared" si="109"/>
        <v>0</v>
      </c>
      <c r="GR100">
        <v>0</v>
      </c>
      <c r="GS100">
        <v>3</v>
      </c>
      <c r="GT100">
        <v>0</v>
      </c>
      <c r="GU100" t="s">
        <v>3</v>
      </c>
      <c r="GV100">
        <f t="shared" si="110"/>
        <v>0</v>
      </c>
      <c r="GW100">
        <v>1</v>
      </c>
      <c r="GX100">
        <f t="shared" si="111"/>
        <v>0</v>
      </c>
      <c r="HA100">
        <v>0</v>
      </c>
      <c r="HB100">
        <v>0</v>
      </c>
      <c r="HC100">
        <f t="shared" si="112"/>
        <v>0</v>
      </c>
      <c r="IK100">
        <v>0</v>
      </c>
    </row>
    <row r="101" spans="1:245" x14ac:dyDescent="0.2">
      <c r="A101">
        <v>18</v>
      </c>
      <c r="B101">
        <v>1</v>
      </c>
      <c r="C101">
        <v>167</v>
      </c>
      <c r="E101" t="s">
        <v>64</v>
      </c>
      <c r="F101" t="s">
        <v>65</v>
      </c>
      <c r="G101" t="s">
        <v>66</v>
      </c>
      <c r="H101" t="s">
        <v>67</v>
      </c>
      <c r="I101">
        <f>I99*J101</f>
        <v>7.666659000000001</v>
      </c>
      <c r="J101">
        <v>33.333300000000001</v>
      </c>
      <c r="O101">
        <f t="shared" si="78"/>
        <v>2006.13</v>
      </c>
      <c r="P101">
        <f t="shared" si="79"/>
        <v>2006.13</v>
      </c>
      <c r="Q101">
        <f t="shared" si="80"/>
        <v>0</v>
      </c>
      <c r="R101">
        <f t="shared" si="81"/>
        <v>0</v>
      </c>
      <c r="S101">
        <f t="shared" si="82"/>
        <v>0</v>
      </c>
      <c r="T101">
        <f t="shared" si="83"/>
        <v>0</v>
      </c>
      <c r="U101">
        <f t="shared" si="84"/>
        <v>0</v>
      </c>
      <c r="V101">
        <f t="shared" si="85"/>
        <v>0</v>
      </c>
      <c r="W101">
        <f t="shared" si="86"/>
        <v>0</v>
      </c>
      <c r="X101">
        <f t="shared" si="87"/>
        <v>0</v>
      </c>
      <c r="Y101">
        <f t="shared" si="88"/>
        <v>0</v>
      </c>
      <c r="AA101">
        <v>42104813</v>
      </c>
      <c r="AB101">
        <f t="shared" si="89"/>
        <v>261.67</v>
      </c>
      <c r="AC101">
        <f t="shared" si="90"/>
        <v>261.67</v>
      </c>
      <c r="AD101">
        <f t="shared" si="113"/>
        <v>0</v>
      </c>
      <c r="AE101">
        <f t="shared" si="114"/>
        <v>0</v>
      </c>
      <c r="AF101">
        <f t="shared" si="115"/>
        <v>0</v>
      </c>
      <c r="AG101">
        <f t="shared" si="91"/>
        <v>0</v>
      </c>
      <c r="AH101">
        <f t="shared" si="116"/>
        <v>0</v>
      </c>
      <c r="AI101">
        <f t="shared" si="117"/>
        <v>0</v>
      </c>
      <c r="AJ101">
        <f t="shared" si="92"/>
        <v>0</v>
      </c>
      <c r="AK101">
        <v>261.67</v>
      </c>
      <c r="AL101">
        <v>261.67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95</v>
      </c>
      <c r="AU101">
        <v>47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1</v>
      </c>
      <c r="BD101" t="s">
        <v>3</v>
      </c>
      <c r="BE101" t="s">
        <v>3</v>
      </c>
      <c r="BF101" t="s">
        <v>3</v>
      </c>
      <c r="BG101" t="s">
        <v>3</v>
      </c>
      <c r="BH101">
        <v>3</v>
      </c>
      <c r="BI101">
        <v>1</v>
      </c>
      <c r="BJ101" t="s">
        <v>68</v>
      </c>
      <c r="BM101">
        <v>15001</v>
      </c>
      <c r="BN101">
        <v>0</v>
      </c>
      <c r="BO101" t="s">
        <v>3</v>
      </c>
      <c r="BP101">
        <v>0</v>
      </c>
      <c r="BQ101">
        <v>2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3</v>
      </c>
      <c r="BZ101">
        <v>105</v>
      </c>
      <c r="CA101">
        <v>55</v>
      </c>
      <c r="CE101">
        <v>0</v>
      </c>
      <c r="CF101">
        <v>0</v>
      </c>
      <c r="CG101">
        <v>0</v>
      </c>
      <c r="CM101">
        <v>0</v>
      </c>
      <c r="CN101" t="s">
        <v>3</v>
      </c>
      <c r="CO101">
        <v>0</v>
      </c>
      <c r="CP101">
        <f t="shared" si="93"/>
        <v>2006.13</v>
      </c>
      <c r="CQ101">
        <f t="shared" si="94"/>
        <v>261.67</v>
      </c>
      <c r="CR101">
        <f t="shared" si="95"/>
        <v>0</v>
      </c>
      <c r="CS101">
        <f t="shared" si="96"/>
        <v>0</v>
      </c>
      <c r="CT101">
        <f t="shared" si="97"/>
        <v>0</v>
      </c>
      <c r="CU101">
        <f t="shared" si="98"/>
        <v>0</v>
      </c>
      <c r="CV101">
        <f t="shared" si="99"/>
        <v>0</v>
      </c>
      <c r="CW101">
        <f t="shared" si="100"/>
        <v>0</v>
      </c>
      <c r="CX101">
        <f t="shared" si="101"/>
        <v>0</v>
      </c>
      <c r="CY101">
        <f t="shared" si="102"/>
        <v>0</v>
      </c>
      <c r="CZ101">
        <f t="shared" si="103"/>
        <v>0</v>
      </c>
      <c r="DC101" t="s">
        <v>3</v>
      </c>
      <c r="DD101" t="s">
        <v>3</v>
      </c>
      <c r="DE101" t="s">
        <v>3</v>
      </c>
      <c r="DF101" t="s">
        <v>3</v>
      </c>
      <c r="DG101" t="s">
        <v>3</v>
      </c>
      <c r="DH101" t="s">
        <v>3</v>
      </c>
      <c r="DI101" t="s">
        <v>3</v>
      </c>
      <c r="DJ101" t="s">
        <v>3</v>
      </c>
      <c r="DK101" t="s">
        <v>3</v>
      </c>
      <c r="DL101" t="s">
        <v>3</v>
      </c>
      <c r="DM101" t="s">
        <v>3</v>
      </c>
      <c r="DN101">
        <v>0</v>
      </c>
      <c r="DO101">
        <v>0</v>
      </c>
      <c r="DP101">
        <v>1</v>
      </c>
      <c r="DQ101">
        <v>1</v>
      </c>
      <c r="DU101">
        <v>1002</v>
      </c>
      <c r="DV101" t="s">
        <v>67</v>
      </c>
      <c r="DW101" t="s">
        <v>67</v>
      </c>
      <c r="DX101">
        <v>1</v>
      </c>
      <c r="EE101">
        <v>39490866</v>
      </c>
      <c r="EF101">
        <v>2</v>
      </c>
      <c r="EG101" t="s">
        <v>54</v>
      </c>
      <c r="EH101">
        <v>0</v>
      </c>
      <c r="EI101" t="s">
        <v>3</v>
      </c>
      <c r="EJ101">
        <v>1</v>
      </c>
      <c r="EK101">
        <v>15001</v>
      </c>
      <c r="EL101" t="s">
        <v>55</v>
      </c>
      <c r="EM101" t="s">
        <v>56</v>
      </c>
      <c r="EO101" t="s">
        <v>3</v>
      </c>
      <c r="EQ101">
        <v>0</v>
      </c>
      <c r="ER101">
        <v>261.67</v>
      </c>
      <c r="ES101">
        <v>261.67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 t="shared" si="104"/>
        <v>0</v>
      </c>
      <c r="FS101">
        <v>0</v>
      </c>
      <c r="FT101" t="s">
        <v>58</v>
      </c>
      <c r="FU101" t="s">
        <v>59</v>
      </c>
      <c r="FX101">
        <v>94.5</v>
      </c>
      <c r="FY101">
        <v>46.75</v>
      </c>
      <c r="GA101" t="s">
        <v>69</v>
      </c>
      <c r="GD101">
        <v>1</v>
      </c>
      <c r="GE101">
        <v>261.67</v>
      </c>
      <c r="GF101">
        <v>-1399667287</v>
      </c>
      <c r="GG101">
        <v>2</v>
      </c>
      <c r="GH101">
        <v>1</v>
      </c>
      <c r="GI101">
        <v>-2</v>
      </c>
      <c r="GJ101">
        <v>0</v>
      </c>
      <c r="GK101">
        <v>0</v>
      </c>
      <c r="GL101">
        <f t="shared" si="105"/>
        <v>0</v>
      </c>
      <c r="GM101">
        <f t="shared" si="106"/>
        <v>2006.13</v>
      </c>
      <c r="GN101">
        <f t="shared" si="107"/>
        <v>2006.13</v>
      </c>
      <c r="GO101">
        <f t="shared" si="108"/>
        <v>0</v>
      </c>
      <c r="GP101">
        <f t="shared" si="109"/>
        <v>0</v>
      </c>
      <c r="GR101">
        <v>3</v>
      </c>
      <c r="GS101">
        <v>5</v>
      </c>
      <c r="GT101">
        <v>0</v>
      </c>
      <c r="GU101" t="s">
        <v>3</v>
      </c>
      <c r="GV101">
        <f t="shared" si="110"/>
        <v>0</v>
      </c>
      <c r="GW101">
        <v>1</v>
      </c>
      <c r="GX101">
        <f t="shared" si="111"/>
        <v>0</v>
      </c>
      <c r="HA101">
        <v>0</v>
      </c>
      <c r="HB101">
        <v>0</v>
      </c>
      <c r="HC101">
        <f t="shared" si="112"/>
        <v>0</v>
      </c>
      <c r="IK101">
        <v>0</v>
      </c>
    </row>
    <row r="102" spans="1:245" x14ac:dyDescent="0.2">
      <c r="A102">
        <v>17</v>
      </c>
      <c r="B102">
        <v>1</v>
      </c>
      <c r="C102">
        <f>ROW(SmtRes!A170)</f>
        <v>170</v>
      </c>
      <c r="D102">
        <f>ROW(EtalonRes!A165)</f>
        <v>165</v>
      </c>
      <c r="E102" t="s">
        <v>70</v>
      </c>
      <c r="F102" t="s">
        <v>120</v>
      </c>
      <c r="G102" t="s">
        <v>121</v>
      </c>
      <c r="H102" t="s">
        <v>105</v>
      </c>
      <c r="I102">
        <f>ROUND(6/100,9)</f>
        <v>0.06</v>
      </c>
      <c r="J102">
        <v>0</v>
      </c>
      <c r="O102">
        <f t="shared" si="78"/>
        <v>252.11</v>
      </c>
      <c r="P102">
        <f t="shared" si="79"/>
        <v>0</v>
      </c>
      <c r="Q102">
        <f t="shared" si="80"/>
        <v>1.94</v>
      </c>
      <c r="R102">
        <f t="shared" si="81"/>
        <v>1.88</v>
      </c>
      <c r="S102">
        <f t="shared" si="82"/>
        <v>250.17</v>
      </c>
      <c r="T102">
        <f t="shared" si="83"/>
        <v>0</v>
      </c>
      <c r="U102">
        <f t="shared" si="84"/>
        <v>1.0733999999999999</v>
      </c>
      <c r="V102">
        <f t="shared" si="85"/>
        <v>4.7999999999999996E-3</v>
      </c>
      <c r="W102">
        <f t="shared" si="86"/>
        <v>0</v>
      </c>
      <c r="X102">
        <f t="shared" si="87"/>
        <v>214.24</v>
      </c>
      <c r="Y102">
        <f t="shared" si="88"/>
        <v>163.83000000000001</v>
      </c>
      <c r="AA102">
        <v>42104813</v>
      </c>
      <c r="AB102">
        <f t="shared" si="89"/>
        <v>145.97999999999999</v>
      </c>
      <c r="AC102">
        <f t="shared" si="90"/>
        <v>0</v>
      </c>
      <c r="AD102">
        <f t="shared" si="113"/>
        <v>2.5</v>
      </c>
      <c r="AE102">
        <f t="shared" si="114"/>
        <v>1.08</v>
      </c>
      <c r="AF102">
        <f t="shared" si="115"/>
        <v>143.47999999999999</v>
      </c>
      <c r="AG102">
        <f t="shared" si="91"/>
        <v>0</v>
      </c>
      <c r="AH102">
        <f t="shared" si="116"/>
        <v>17.89</v>
      </c>
      <c r="AI102">
        <f t="shared" si="117"/>
        <v>0.08</v>
      </c>
      <c r="AJ102">
        <f t="shared" si="92"/>
        <v>0</v>
      </c>
      <c r="AK102">
        <v>145.97999999999999</v>
      </c>
      <c r="AL102">
        <v>0</v>
      </c>
      <c r="AM102">
        <v>2.5</v>
      </c>
      <c r="AN102">
        <v>1.08</v>
      </c>
      <c r="AO102">
        <v>143.47999999999999</v>
      </c>
      <c r="AP102">
        <v>0</v>
      </c>
      <c r="AQ102">
        <v>17.89</v>
      </c>
      <c r="AR102">
        <v>0.08</v>
      </c>
      <c r="AS102">
        <v>0</v>
      </c>
      <c r="AT102">
        <v>85</v>
      </c>
      <c r="AU102">
        <v>65</v>
      </c>
      <c r="AV102">
        <v>1</v>
      </c>
      <c r="AW102">
        <v>1</v>
      </c>
      <c r="AZ102">
        <v>1</v>
      </c>
      <c r="BA102">
        <v>29.06</v>
      </c>
      <c r="BB102">
        <v>12.93</v>
      </c>
      <c r="BC102">
        <v>1</v>
      </c>
      <c r="BD102" t="s">
        <v>3</v>
      </c>
      <c r="BE102" t="s">
        <v>3</v>
      </c>
      <c r="BF102" t="s">
        <v>3</v>
      </c>
      <c r="BG102" t="s">
        <v>3</v>
      </c>
      <c r="BH102">
        <v>0</v>
      </c>
      <c r="BI102">
        <v>1</v>
      </c>
      <c r="BJ102" t="s">
        <v>122</v>
      </c>
      <c r="BM102">
        <v>67001</v>
      </c>
      <c r="BN102">
        <v>0</v>
      </c>
      <c r="BO102" t="s">
        <v>120</v>
      </c>
      <c r="BP102">
        <v>1</v>
      </c>
      <c r="BQ102">
        <v>6</v>
      </c>
      <c r="BR102">
        <v>0</v>
      </c>
      <c r="BS102">
        <v>29.06</v>
      </c>
      <c r="BT102">
        <v>1</v>
      </c>
      <c r="BU102">
        <v>1</v>
      </c>
      <c r="BV102">
        <v>1</v>
      </c>
      <c r="BW102">
        <v>1</v>
      </c>
      <c r="BX102">
        <v>1</v>
      </c>
      <c r="BY102" t="s">
        <v>3</v>
      </c>
      <c r="BZ102">
        <v>85</v>
      </c>
      <c r="CA102">
        <v>65</v>
      </c>
      <c r="CE102">
        <v>0</v>
      </c>
      <c r="CF102">
        <v>0</v>
      </c>
      <c r="CG102">
        <v>0</v>
      </c>
      <c r="CM102">
        <v>0</v>
      </c>
      <c r="CN102" t="s">
        <v>3</v>
      </c>
      <c r="CO102">
        <v>0</v>
      </c>
      <c r="CP102">
        <f t="shared" si="93"/>
        <v>252.10999999999999</v>
      </c>
      <c r="CQ102">
        <f t="shared" si="94"/>
        <v>0</v>
      </c>
      <c r="CR102">
        <f t="shared" si="95"/>
        <v>32.325000000000003</v>
      </c>
      <c r="CS102">
        <f t="shared" si="96"/>
        <v>31.384800000000002</v>
      </c>
      <c r="CT102">
        <f t="shared" si="97"/>
        <v>4169.5287999999991</v>
      </c>
      <c r="CU102">
        <f t="shared" si="98"/>
        <v>0</v>
      </c>
      <c r="CV102">
        <f t="shared" si="99"/>
        <v>17.89</v>
      </c>
      <c r="CW102">
        <f t="shared" si="100"/>
        <v>0.08</v>
      </c>
      <c r="CX102">
        <f t="shared" si="101"/>
        <v>0</v>
      </c>
      <c r="CY102">
        <f t="shared" si="102"/>
        <v>214.24250000000001</v>
      </c>
      <c r="CZ102">
        <f t="shared" si="103"/>
        <v>163.83249999999998</v>
      </c>
      <c r="DC102" t="s">
        <v>3</v>
      </c>
      <c r="DD102" t="s">
        <v>3</v>
      </c>
      <c r="DE102" t="s">
        <v>3</v>
      </c>
      <c r="DF102" t="s">
        <v>3</v>
      </c>
      <c r="DG102" t="s">
        <v>3</v>
      </c>
      <c r="DH102" t="s">
        <v>3</v>
      </c>
      <c r="DI102" t="s">
        <v>3</v>
      </c>
      <c r="DJ102" t="s">
        <v>3</v>
      </c>
      <c r="DK102" t="s">
        <v>3</v>
      </c>
      <c r="DL102" t="s">
        <v>3</v>
      </c>
      <c r="DM102" t="s">
        <v>3</v>
      </c>
      <c r="DN102">
        <v>0</v>
      </c>
      <c r="DO102">
        <v>0</v>
      </c>
      <c r="DP102">
        <v>1</v>
      </c>
      <c r="DQ102">
        <v>1</v>
      </c>
      <c r="DU102">
        <v>1010</v>
      </c>
      <c r="DV102" t="s">
        <v>105</v>
      </c>
      <c r="DW102" t="s">
        <v>105</v>
      </c>
      <c r="DX102">
        <v>100</v>
      </c>
      <c r="EE102">
        <v>39490965</v>
      </c>
      <c r="EF102">
        <v>6</v>
      </c>
      <c r="EG102" t="s">
        <v>22</v>
      </c>
      <c r="EH102">
        <v>0</v>
      </c>
      <c r="EI102" t="s">
        <v>3</v>
      </c>
      <c r="EJ102">
        <v>1</v>
      </c>
      <c r="EK102">
        <v>67001</v>
      </c>
      <c r="EL102" t="s">
        <v>117</v>
      </c>
      <c r="EM102" t="s">
        <v>118</v>
      </c>
      <c r="EO102" t="s">
        <v>3</v>
      </c>
      <c r="EQ102">
        <v>0</v>
      </c>
      <c r="ER102">
        <v>145.97999999999999</v>
      </c>
      <c r="ES102">
        <v>0</v>
      </c>
      <c r="ET102">
        <v>2.5</v>
      </c>
      <c r="EU102">
        <v>1.08</v>
      </c>
      <c r="EV102">
        <v>143.47999999999999</v>
      </c>
      <c r="EW102">
        <v>17.89</v>
      </c>
      <c r="EX102">
        <v>0.08</v>
      </c>
      <c r="EY102">
        <v>0</v>
      </c>
      <c r="FQ102">
        <v>0</v>
      </c>
      <c r="FR102">
        <f t="shared" si="104"/>
        <v>0</v>
      </c>
      <c r="FS102">
        <v>0</v>
      </c>
      <c r="FX102">
        <v>85</v>
      </c>
      <c r="FY102">
        <v>65</v>
      </c>
      <c r="GA102" t="s">
        <v>3</v>
      </c>
      <c r="GD102">
        <v>1</v>
      </c>
      <c r="GF102">
        <v>37699663</v>
      </c>
      <c r="GG102">
        <v>2</v>
      </c>
      <c r="GH102">
        <v>1</v>
      </c>
      <c r="GI102">
        <v>2</v>
      </c>
      <c r="GJ102">
        <v>0</v>
      </c>
      <c r="GK102">
        <v>0</v>
      </c>
      <c r="GL102">
        <f t="shared" si="105"/>
        <v>0</v>
      </c>
      <c r="GM102">
        <f t="shared" si="106"/>
        <v>630.17999999999995</v>
      </c>
      <c r="GN102">
        <f t="shared" si="107"/>
        <v>630.17999999999995</v>
      </c>
      <c r="GO102">
        <f t="shared" si="108"/>
        <v>0</v>
      </c>
      <c r="GP102">
        <f t="shared" si="109"/>
        <v>0</v>
      </c>
      <c r="GR102">
        <v>0</v>
      </c>
      <c r="GS102">
        <v>3</v>
      </c>
      <c r="GT102">
        <v>0</v>
      </c>
      <c r="GU102" t="s">
        <v>3</v>
      </c>
      <c r="GV102">
        <f t="shared" si="110"/>
        <v>0</v>
      </c>
      <c r="GW102">
        <v>1</v>
      </c>
      <c r="GX102">
        <f t="shared" si="111"/>
        <v>0</v>
      </c>
      <c r="HA102">
        <v>0</v>
      </c>
      <c r="HB102">
        <v>0</v>
      </c>
      <c r="HC102">
        <f t="shared" si="112"/>
        <v>0</v>
      </c>
      <c r="IK102">
        <v>0</v>
      </c>
    </row>
    <row r="103" spans="1:245" x14ac:dyDescent="0.2">
      <c r="A103">
        <v>17</v>
      </c>
      <c r="B103">
        <v>1</v>
      </c>
      <c r="C103">
        <f>ROW(SmtRes!A178)</f>
        <v>178</v>
      </c>
      <c r="D103">
        <f>ROW(EtalonRes!A172)</f>
        <v>172</v>
      </c>
      <c r="E103" t="s">
        <v>80</v>
      </c>
      <c r="F103" t="s">
        <v>228</v>
      </c>
      <c r="G103" t="s">
        <v>229</v>
      </c>
      <c r="H103" t="s">
        <v>105</v>
      </c>
      <c r="I103">
        <f>ROUND(6/100,9)</f>
        <v>0.06</v>
      </c>
      <c r="J103">
        <v>0</v>
      </c>
      <c r="O103">
        <f t="shared" si="78"/>
        <v>2443.75</v>
      </c>
      <c r="P103">
        <f t="shared" si="79"/>
        <v>71.33</v>
      </c>
      <c r="Q103">
        <f t="shared" si="80"/>
        <v>33.94</v>
      </c>
      <c r="R103">
        <f t="shared" si="81"/>
        <v>7.06</v>
      </c>
      <c r="S103">
        <f t="shared" si="82"/>
        <v>2338.48</v>
      </c>
      <c r="T103">
        <f t="shared" si="83"/>
        <v>0</v>
      </c>
      <c r="U103">
        <f t="shared" si="84"/>
        <v>8.1119999999999983</v>
      </c>
      <c r="V103">
        <f t="shared" si="85"/>
        <v>1.7999999999999999E-2</v>
      </c>
      <c r="W103">
        <f t="shared" si="86"/>
        <v>0</v>
      </c>
      <c r="X103">
        <f t="shared" si="87"/>
        <v>2228.2600000000002</v>
      </c>
      <c r="Y103">
        <f t="shared" si="88"/>
        <v>1524.6</v>
      </c>
      <c r="AA103">
        <v>42104813</v>
      </c>
      <c r="AB103">
        <f t="shared" si="89"/>
        <v>1537.09</v>
      </c>
      <c r="AC103">
        <f t="shared" si="90"/>
        <v>129.36000000000001</v>
      </c>
      <c r="AD103">
        <f t="shared" si="113"/>
        <v>66.55</v>
      </c>
      <c r="AE103">
        <f t="shared" si="114"/>
        <v>4.05</v>
      </c>
      <c r="AF103">
        <f t="shared" si="115"/>
        <v>1341.18</v>
      </c>
      <c r="AG103">
        <f t="shared" si="91"/>
        <v>0</v>
      </c>
      <c r="AH103">
        <f t="shared" si="116"/>
        <v>135.19999999999999</v>
      </c>
      <c r="AI103">
        <f t="shared" si="117"/>
        <v>0.3</v>
      </c>
      <c r="AJ103">
        <f t="shared" si="92"/>
        <v>0</v>
      </c>
      <c r="AK103">
        <v>1537.09</v>
      </c>
      <c r="AL103">
        <v>129.36000000000001</v>
      </c>
      <c r="AM103">
        <v>66.55</v>
      </c>
      <c r="AN103">
        <v>4.05</v>
      </c>
      <c r="AO103">
        <v>1341.18</v>
      </c>
      <c r="AP103">
        <v>0</v>
      </c>
      <c r="AQ103">
        <v>135.19999999999999</v>
      </c>
      <c r="AR103">
        <v>0.3</v>
      </c>
      <c r="AS103">
        <v>0</v>
      </c>
      <c r="AT103">
        <v>95</v>
      </c>
      <c r="AU103">
        <v>65</v>
      </c>
      <c r="AV103">
        <v>1</v>
      </c>
      <c r="AW103">
        <v>1</v>
      </c>
      <c r="AZ103">
        <v>1</v>
      </c>
      <c r="BA103">
        <v>29.06</v>
      </c>
      <c r="BB103">
        <v>8.5</v>
      </c>
      <c r="BC103">
        <v>9.19</v>
      </c>
      <c r="BD103" t="s">
        <v>3</v>
      </c>
      <c r="BE103" t="s">
        <v>3</v>
      </c>
      <c r="BF103" t="s">
        <v>3</v>
      </c>
      <c r="BG103" t="s">
        <v>3</v>
      </c>
      <c r="BH103">
        <v>0</v>
      </c>
      <c r="BI103">
        <v>2</v>
      </c>
      <c r="BJ103" t="s">
        <v>230</v>
      </c>
      <c r="BM103">
        <v>108001</v>
      </c>
      <c r="BN103">
        <v>0</v>
      </c>
      <c r="BO103" t="s">
        <v>228</v>
      </c>
      <c r="BP103">
        <v>1</v>
      </c>
      <c r="BQ103">
        <v>3</v>
      </c>
      <c r="BR103">
        <v>0</v>
      </c>
      <c r="BS103">
        <v>29.06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3</v>
      </c>
      <c r="BZ103">
        <v>95</v>
      </c>
      <c r="CA103">
        <v>65</v>
      </c>
      <c r="CE103">
        <v>0</v>
      </c>
      <c r="CF103">
        <v>0</v>
      </c>
      <c r="CG103">
        <v>0</v>
      </c>
      <c r="CM103">
        <v>0</v>
      </c>
      <c r="CN103" t="s">
        <v>3</v>
      </c>
      <c r="CO103">
        <v>0</v>
      </c>
      <c r="CP103">
        <f t="shared" si="93"/>
        <v>2443.75</v>
      </c>
      <c r="CQ103">
        <f t="shared" si="94"/>
        <v>1188.8184000000001</v>
      </c>
      <c r="CR103">
        <f t="shared" si="95"/>
        <v>565.67499999999995</v>
      </c>
      <c r="CS103">
        <f t="shared" si="96"/>
        <v>117.69299999999998</v>
      </c>
      <c r="CT103">
        <f t="shared" si="97"/>
        <v>38974.690799999997</v>
      </c>
      <c r="CU103">
        <f t="shared" si="98"/>
        <v>0</v>
      </c>
      <c r="CV103">
        <f t="shared" si="99"/>
        <v>135.19999999999999</v>
      </c>
      <c r="CW103">
        <f t="shared" si="100"/>
        <v>0.3</v>
      </c>
      <c r="CX103">
        <f t="shared" si="101"/>
        <v>0</v>
      </c>
      <c r="CY103">
        <f t="shared" si="102"/>
        <v>2228.2629999999999</v>
      </c>
      <c r="CZ103">
        <f t="shared" si="103"/>
        <v>1524.6010000000001</v>
      </c>
      <c r="DC103" t="s">
        <v>3</v>
      </c>
      <c r="DD103" t="s">
        <v>3</v>
      </c>
      <c r="DE103" t="s">
        <v>3</v>
      </c>
      <c r="DF103" t="s">
        <v>3</v>
      </c>
      <c r="DG103" t="s">
        <v>3</v>
      </c>
      <c r="DH103" t="s">
        <v>3</v>
      </c>
      <c r="DI103" t="s">
        <v>3</v>
      </c>
      <c r="DJ103" t="s">
        <v>3</v>
      </c>
      <c r="DK103" t="s">
        <v>3</v>
      </c>
      <c r="DL103" t="s">
        <v>3</v>
      </c>
      <c r="DM103" t="s">
        <v>3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105</v>
      </c>
      <c r="DW103" t="s">
        <v>105</v>
      </c>
      <c r="DX103">
        <v>100</v>
      </c>
      <c r="EE103">
        <v>39490723</v>
      </c>
      <c r="EF103">
        <v>3</v>
      </c>
      <c r="EG103" t="s">
        <v>127</v>
      </c>
      <c r="EH103">
        <v>0</v>
      </c>
      <c r="EI103" t="s">
        <v>3</v>
      </c>
      <c r="EJ103">
        <v>2</v>
      </c>
      <c r="EK103">
        <v>108001</v>
      </c>
      <c r="EL103" t="s">
        <v>128</v>
      </c>
      <c r="EM103" t="s">
        <v>129</v>
      </c>
      <c r="EO103" t="s">
        <v>3</v>
      </c>
      <c r="EQ103">
        <v>0</v>
      </c>
      <c r="ER103">
        <v>1537.09</v>
      </c>
      <c r="ES103">
        <v>129.36000000000001</v>
      </c>
      <c r="ET103">
        <v>66.55</v>
      </c>
      <c r="EU103">
        <v>4.05</v>
      </c>
      <c r="EV103">
        <v>1341.18</v>
      </c>
      <c r="EW103">
        <v>135.19999999999999</v>
      </c>
      <c r="EX103">
        <v>0.3</v>
      </c>
      <c r="EY103">
        <v>0</v>
      </c>
      <c r="FQ103">
        <v>0</v>
      </c>
      <c r="FR103">
        <f t="shared" si="104"/>
        <v>0</v>
      </c>
      <c r="FS103">
        <v>0</v>
      </c>
      <c r="FX103">
        <v>95</v>
      </c>
      <c r="FY103">
        <v>65</v>
      </c>
      <c r="GA103" t="s">
        <v>3</v>
      </c>
      <c r="GD103">
        <v>1</v>
      </c>
      <c r="GF103">
        <v>-175052167</v>
      </c>
      <c r="GG103">
        <v>2</v>
      </c>
      <c r="GH103">
        <v>1</v>
      </c>
      <c r="GI103">
        <v>2</v>
      </c>
      <c r="GJ103">
        <v>0</v>
      </c>
      <c r="GK103">
        <v>0</v>
      </c>
      <c r="GL103">
        <f t="shared" si="105"/>
        <v>0</v>
      </c>
      <c r="GM103">
        <f t="shared" si="106"/>
        <v>6196.61</v>
      </c>
      <c r="GN103">
        <f t="shared" si="107"/>
        <v>0</v>
      </c>
      <c r="GO103">
        <f t="shared" si="108"/>
        <v>6196.61</v>
      </c>
      <c r="GP103">
        <f t="shared" si="109"/>
        <v>0</v>
      </c>
      <c r="GR103">
        <v>0</v>
      </c>
      <c r="GS103">
        <v>3</v>
      </c>
      <c r="GT103">
        <v>0</v>
      </c>
      <c r="GU103" t="s">
        <v>3</v>
      </c>
      <c r="GV103">
        <f t="shared" si="110"/>
        <v>0</v>
      </c>
      <c r="GW103">
        <v>1</v>
      </c>
      <c r="GX103">
        <f t="shared" si="111"/>
        <v>0</v>
      </c>
      <c r="HA103">
        <v>0</v>
      </c>
      <c r="HB103">
        <v>0</v>
      </c>
      <c r="HC103">
        <f t="shared" si="112"/>
        <v>0</v>
      </c>
      <c r="IK103">
        <v>0</v>
      </c>
    </row>
    <row r="104" spans="1:245" x14ac:dyDescent="0.2">
      <c r="A104">
        <v>18</v>
      </c>
      <c r="B104">
        <v>1</v>
      </c>
      <c r="C104">
        <v>177</v>
      </c>
      <c r="E104" t="s">
        <v>86</v>
      </c>
      <c r="F104" t="s">
        <v>231</v>
      </c>
      <c r="G104" t="s">
        <v>232</v>
      </c>
      <c r="H104" t="s">
        <v>133</v>
      </c>
      <c r="I104">
        <f>I103*J104</f>
        <v>6</v>
      </c>
      <c r="J104">
        <v>100</v>
      </c>
      <c r="O104">
        <f t="shared" si="78"/>
        <v>11299.62</v>
      </c>
      <c r="P104">
        <f t="shared" si="79"/>
        <v>11299.62</v>
      </c>
      <c r="Q104">
        <f t="shared" si="80"/>
        <v>0</v>
      </c>
      <c r="R104">
        <f t="shared" si="81"/>
        <v>0</v>
      </c>
      <c r="S104">
        <f t="shared" si="82"/>
        <v>0</v>
      </c>
      <c r="T104">
        <f t="shared" si="83"/>
        <v>0</v>
      </c>
      <c r="U104">
        <f t="shared" si="84"/>
        <v>0</v>
      </c>
      <c r="V104">
        <f t="shared" si="85"/>
        <v>0</v>
      </c>
      <c r="W104">
        <f t="shared" si="86"/>
        <v>0</v>
      </c>
      <c r="X104">
        <f t="shared" si="87"/>
        <v>0</v>
      </c>
      <c r="Y104">
        <f t="shared" si="88"/>
        <v>0</v>
      </c>
      <c r="AA104">
        <v>42104813</v>
      </c>
      <c r="AB104">
        <f t="shared" si="89"/>
        <v>1883.27</v>
      </c>
      <c r="AC104">
        <f t="shared" si="90"/>
        <v>1883.27</v>
      </c>
      <c r="AD104">
        <f t="shared" si="113"/>
        <v>0</v>
      </c>
      <c r="AE104">
        <f t="shared" si="114"/>
        <v>0</v>
      </c>
      <c r="AF104">
        <f t="shared" si="115"/>
        <v>0</v>
      </c>
      <c r="AG104">
        <f t="shared" si="91"/>
        <v>0</v>
      </c>
      <c r="AH104">
        <f t="shared" si="116"/>
        <v>0</v>
      </c>
      <c r="AI104">
        <f t="shared" si="117"/>
        <v>0</v>
      </c>
      <c r="AJ104">
        <f t="shared" si="92"/>
        <v>0</v>
      </c>
      <c r="AK104">
        <v>1883.27</v>
      </c>
      <c r="AL104">
        <v>1883.27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95</v>
      </c>
      <c r="AU104">
        <v>65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1</v>
      </c>
      <c r="BD104" t="s">
        <v>3</v>
      </c>
      <c r="BE104" t="s">
        <v>3</v>
      </c>
      <c r="BF104" t="s">
        <v>3</v>
      </c>
      <c r="BG104" t="s">
        <v>3</v>
      </c>
      <c r="BH104">
        <v>3</v>
      </c>
      <c r="BI104">
        <v>2</v>
      </c>
      <c r="BJ104" t="s">
        <v>233</v>
      </c>
      <c r="BM104">
        <v>108001</v>
      </c>
      <c r="BN104">
        <v>0</v>
      </c>
      <c r="BO104" t="s">
        <v>3</v>
      </c>
      <c r="BP104">
        <v>0</v>
      </c>
      <c r="BQ104">
        <v>3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3</v>
      </c>
      <c r="BZ104">
        <v>95</v>
      </c>
      <c r="CA104">
        <v>65</v>
      </c>
      <c r="CE104">
        <v>0</v>
      </c>
      <c r="CF104">
        <v>0</v>
      </c>
      <c r="CG104">
        <v>0</v>
      </c>
      <c r="CM104">
        <v>0</v>
      </c>
      <c r="CN104" t="s">
        <v>3</v>
      </c>
      <c r="CO104">
        <v>0</v>
      </c>
      <c r="CP104">
        <f t="shared" si="93"/>
        <v>11299.62</v>
      </c>
      <c r="CQ104">
        <f t="shared" si="94"/>
        <v>1883.27</v>
      </c>
      <c r="CR104">
        <f t="shared" si="95"/>
        <v>0</v>
      </c>
      <c r="CS104">
        <f t="shared" si="96"/>
        <v>0</v>
      </c>
      <c r="CT104">
        <f t="shared" si="97"/>
        <v>0</v>
      </c>
      <c r="CU104">
        <f t="shared" si="98"/>
        <v>0</v>
      </c>
      <c r="CV104">
        <f t="shared" si="99"/>
        <v>0</v>
      </c>
      <c r="CW104">
        <f t="shared" si="100"/>
        <v>0</v>
      </c>
      <c r="CX104">
        <f t="shared" si="101"/>
        <v>0</v>
      </c>
      <c r="CY104">
        <f t="shared" si="102"/>
        <v>0</v>
      </c>
      <c r="CZ104">
        <f t="shared" si="103"/>
        <v>0</v>
      </c>
      <c r="DC104" t="s">
        <v>3</v>
      </c>
      <c r="DD104" t="s">
        <v>3</v>
      </c>
      <c r="DE104" t="s">
        <v>3</v>
      </c>
      <c r="DF104" t="s">
        <v>3</v>
      </c>
      <c r="DG104" t="s">
        <v>3</v>
      </c>
      <c r="DH104" t="s">
        <v>3</v>
      </c>
      <c r="DI104" t="s">
        <v>3</v>
      </c>
      <c r="DJ104" t="s">
        <v>3</v>
      </c>
      <c r="DK104" t="s">
        <v>3</v>
      </c>
      <c r="DL104" t="s">
        <v>3</v>
      </c>
      <c r="DM104" t="s">
        <v>3</v>
      </c>
      <c r="DN104">
        <v>0</v>
      </c>
      <c r="DO104">
        <v>0</v>
      </c>
      <c r="DP104">
        <v>1</v>
      </c>
      <c r="DQ104">
        <v>1</v>
      </c>
      <c r="DU104">
        <v>1010</v>
      </c>
      <c r="DV104" t="s">
        <v>133</v>
      </c>
      <c r="DW104" t="s">
        <v>133</v>
      </c>
      <c r="DX104">
        <v>1</v>
      </c>
      <c r="EE104">
        <v>39490723</v>
      </c>
      <c r="EF104">
        <v>3</v>
      </c>
      <c r="EG104" t="s">
        <v>127</v>
      </c>
      <c r="EH104">
        <v>0</v>
      </c>
      <c r="EI104" t="s">
        <v>3</v>
      </c>
      <c r="EJ104">
        <v>2</v>
      </c>
      <c r="EK104">
        <v>108001</v>
      </c>
      <c r="EL104" t="s">
        <v>128</v>
      </c>
      <c r="EM104" t="s">
        <v>129</v>
      </c>
      <c r="EO104" t="s">
        <v>3</v>
      </c>
      <c r="EQ104">
        <v>0</v>
      </c>
      <c r="ER104">
        <v>1883.27</v>
      </c>
      <c r="ES104">
        <v>1883.27</v>
      </c>
      <c r="ET104">
        <v>0</v>
      </c>
      <c r="EU104">
        <v>0</v>
      </c>
      <c r="EV104">
        <v>0</v>
      </c>
      <c r="EW104">
        <v>0</v>
      </c>
      <c r="EX104">
        <v>0</v>
      </c>
      <c r="FQ104">
        <v>0</v>
      </c>
      <c r="FR104">
        <f t="shared" si="104"/>
        <v>0</v>
      </c>
      <c r="FS104">
        <v>0</v>
      </c>
      <c r="FX104">
        <v>95</v>
      </c>
      <c r="FY104">
        <v>65</v>
      </c>
      <c r="GA104" t="s">
        <v>135</v>
      </c>
      <c r="GD104">
        <v>1</v>
      </c>
      <c r="GE104">
        <v>1883.27</v>
      </c>
      <c r="GF104">
        <v>-1276912342</v>
      </c>
      <c r="GG104">
        <v>2</v>
      </c>
      <c r="GH104">
        <v>1</v>
      </c>
      <c r="GI104">
        <v>-2</v>
      </c>
      <c r="GJ104">
        <v>0</v>
      </c>
      <c r="GK104">
        <v>0</v>
      </c>
      <c r="GL104">
        <f t="shared" si="105"/>
        <v>0</v>
      </c>
      <c r="GM104">
        <f t="shared" si="106"/>
        <v>11299.62</v>
      </c>
      <c r="GN104">
        <f t="shared" si="107"/>
        <v>0</v>
      </c>
      <c r="GO104">
        <f t="shared" si="108"/>
        <v>11299.62</v>
      </c>
      <c r="GP104">
        <f t="shared" si="109"/>
        <v>0</v>
      </c>
      <c r="GR104">
        <v>3</v>
      </c>
      <c r="GS104">
        <v>5</v>
      </c>
      <c r="GT104">
        <v>0</v>
      </c>
      <c r="GU104" t="s">
        <v>3</v>
      </c>
      <c r="GV104">
        <f t="shared" si="110"/>
        <v>0</v>
      </c>
      <c r="GW104">
        <v>1</v>
      </c>
      <c r="GX104">
        <f t="shared" si="111"/>
        <v>0</v>
      </c>
      <c r="HA104">
        <v>0</v>
      </c>
      <c r="HB104">
        <v>0</v>
      </c>
      <c r="HC104">
        <f t="shared" si="112"/>
        <v>0</v>
      </c>
      <c r="IK104">
        <v>0</v>
      </c>
    </row>
    <row r="105" spans="1:245" x14ac:dyDescent="0.2">
      <c r="A105">
        <v>17</v>
      </c>
      <c r="B105">
        <v>1</v>
      </c>
      <c r="C105">
        <f>ROW(SmtRes!A187)</f>
        <v>187</v>
      </c>
      <c r="D105">
        <f>ROW(EtalonRes!A180)</f>
        <v>180</v>
      </c>
      <c r="E105" t="s">
        <v>91</v>
      </c>
      <c r="F105" t="s">
        <v>234</v>
      </c>
      <c r="G105" t="s">
        <v>235</v>
      </c>
      <c r="H105" t="s">
        <v>236</v>
      </c>
      <c r="I105">
        <f>ROUND(35/100,9)</f>
        <v>0.35</v>
      </c>
      <c r="J105">
        <v>0</v>
      </c>
      <c r="O105">
        <f t="shared" si="78"/>
        <v>1748.75</v>
      </c>
      <c r="P105">
        <f t="shared" si="79"/>
        <v>77.069999999999993</v>
      </c>
      <c r="Q105">
        <f t="shared" si="80"/>
        <v>95.99</v>
      </c>
      <c r="R105">
        <f t="shared" si="81"/>
        <v>1.42</v>
      </c>
      <c r="S105">
        <f t="shared" si="82"/>
        <v>1575.69</v>
      </c>
      <c r="T105">
        <f t="shared" si="83"/>
        <v>0</v>
      </c>
      <c r="U105">
        <f t="shared" si="84"/>
        <v>5.7014999999999993</v>
      </c>
      <c r="V105">
        <f t="shared" si="85"/>
        <v>3.4999999999999996E-3</v>
      </c>
      <c r="W105">
        <f t="shared" si="86"/>
        <v>0</v>
      </c>
      <c r="X105">
        <f t="shared" si="87"/>
        <v>1498.25</v>
      </c>
      <c r="Y105">
        <f t="shared" si="88"/>
        <v>1025.1199999999999</v>
      </c>
      <c r="AA105">
        <v>42104813</v>
      </c>
      <c r="AB105">
        <f t="shared" si="89"/>
        <v>237.45</v>
      </c>
      <c r="AC105">
        <f t="shared" si="90"/>
        <v>51.33</v>
      </c>
      <c r="AD105">
        <f t="shared" si="113"/>
        <v>31.2</v>
      </c>
      <c r="AE105">
        <f t="shared" si="114"/>
        <v>0.14000000000000001</v>
      </c>
      <c r="AF105">
        <f t="shared" si="115"/>
        <v>154.91999999999999</v>
      </c>
      <c r="AG105">
        <f t="shared" si="91"/>
        <v>0</v>
      </c>
      <c r="AH105">
        <f t="shared" si="116"/>
        <v>16.29</v>
      </c>
      <c r="AI105">
        <f t="shared" si="117"/>
        <v>0.01</v>
      </c>
      <c r="AJ105">
        <f t="shared" si="92"/>
        <v>0</v>
      </c>
      <c r="AK105">
        <v>237.45</v>
      </c>
      <c r="AL105">
        <v>51.33</v>
      </c>
      <c r="AM105">
        <v>31.2</v>
      </c>
      <c r="AN105">
        <v>0.14000000000000001</v>
      </c>
      <c r="AO105">
        <v>154.91999999999999</v>
      </c>
      <c r="AP105">
        <v>0</v>
      </c>
      <c r="AQ105">
        <v>16.29</v>
      </c>
      <c r="AR105">
        <v>0.01</v>
      </c>
      <c r="AS105">
        <v>0</v>
      </c>
      <c r="AT105">
        <v>95</v>
      </c>
      <c r="AU105">
        <v>65</v>
      </c>
      <c r="AV105">
        <v>1</v>
      </c>
      <c r="AW105">
        <v>1</v>
      </c>
      <c r="AZ105">
        <v>1</v>
      </c>
      <c r="BA105">
        <v>29.06</v>
      </c>
      <c r="BB105">
        <v>8.7899999999999991</v>
      </c>
      <c r="BC105">
        <v>4.29</v>
      </c>
      <c r="BD105" t="s">
        <v>3</v>
      </c>
      <c r="BE105" t="s">
        <v>3</v>
      </c>
      <c r="BF105" t="s">
        <v>3</v>
      </c>
      <c r="BG105" t="s">
        <v>3</v>
      </c>
      <c r="BH105">
        <v>0</v>
      </c>
      <c r="BI105">
        <v>2</v>
      </c>
      <c r="BJ105" t="s">
        <v>237</v>
      </c>
      <c r="BM105">
        <v>108001</v>
      </c>
      <c r="BN105">
        <v>0</v>
      </c>
      <c r="BO105" t="s">
        <v>234</v>
      </c>
      <c r="BP105">
        <v>1</v>
      </c>
      <c r="BQ105">
        <v>3</v>
      </c>
      <c r="BR105">
        <v>0</v>
      </c>
      <c r="BS105">
        <v>29.06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3</v>
      </c>
      <c r="BZ105">
        <v>95</v>
      </c>
      <c r="CA105">
        <v>65</v>
      </c>
      <c r="CE105">
        <v>0</v>
      </c>
      <c r="CF105">
        <v>0</v>
      </c>
      <c r="CG105">
        <v>0</v>
      </c>
      <c r="CM105">
        <v>0</v>
      </c>
      <c r="CN105" t="s">
        <v>3</v>
      </c>
      <c r="CO105">
        <v>0</v>
      </c>
      <c r="CP105">
        <f t="shared" si="93"/>
        <v>1748.75</v>
      </c>
      <c r="CQ105">
        <f t="shared" si="94"/>
        <v>220.20570000000001</v>
      </c>
      <c r="CR105">
        <f t="shared" si="95"/>
        <v>274.24799999999999</v>
      </c>
      <c r="CS105">
        <f t="shared" si="96"/>
        <v>4.0684000000000005</v>
      </c>
      <c r="CT105">
        <f t="shared" si="97"/>
        <v>4501.9751999999999</v>
      </c>
      <c r="CU105">
        <f t="shared" si="98"/>
        <v>0</v>
      </c>
      <c r="CV105">
        <f t="shared" si="99"/>
        <v>16.29</v>
      </c>
      <c r="CW105">
        <f t="shared" si="100"/>
        <v>0.01</v>
      </c>
      <c r="CX105">
        <f t="shared" si="101"/>
        <v>0</v>
      </c>
      <c r="CY105">
        <f t="shared" si="102"/>
        <v>1498.2545</v>
      </c>
      <c r="CZ105">
        <f t="shared" si="103"/>
        <v>1025.1215000000002</v>
      </c>
      <c r="DC105" t="s">
        <v>3</v>
      </c>
      <c r="DD105" t="s">
        <v>3</v>
      </c>
      <c r="DE105" t="s">
        <v>3</v>
      </c>
      <c r="DF105" t="s">
        <v>3</v>
      </c>
      <c r="DG105" t="s">
        <v>3</v>
      </c>
      <c r="DH105" t="s">
        <v>3</v>
      </c>
      <c r="DI105" t="s">
        <v>3</v>
      </c>
      <c r="DJ105" t="s">
        <v>3</v>
      </c>
      <c r="DK105" t="s">
        <v>3</v>
      </c>
      <c r="DL105" t="s">
        <v>3</v>
      </c>
      <c r="DM105" t="s">
        <v>3</v>
      </c>
      <c r="DN105">
        <v>0</v>
      </c>
      <c r="DO105">
        <v>0</v>
      </c>
      <c r="DP105">
        <v>1</v>
      </c>
      <c r="DQ105">
        <v>1</v>
      </c>
      <c r="DU105">
        <v>1003</v>
      </c>
      <c r="DV105" t="s">
        <v>236</v>
      </c>
      <c r="DW105" t="s">
        <v>236</v>
      </c>
      <c r="DX105">
        <v>100</v>
      </c>
      <c r="EE105">
        <v>39490723</v>
      </c>
      <c r="EF105">
        <v>3</v>
      </c>
      <c r="EG105" t="s">
        <v>127</v>
      </c>
      <c r="EH105">
        <v>0</v>
      </c>
      <c r="EI105" t="s">
        <v>3</v>
      </c>
      <c r="EJ105">
        <v>2</v>
      </c>
      <c r="EK105">
        <v>108001</v>
      </c>
      <c r="EL105" t="s">
        <v>128</v>
      </c>
      <c r="EM105" t="s">
        <v>129</v>
      </c>
      <c r="EO105" t="s">
        <v>3</v>
      </c>
      <c r="EQ105">
        <v>0</v>
      </c>
      <c r="ER105">
        <v>237.45</v>
      </c>
      <c r="ES105">
        <v>51.33</v>
      </c>
      <c r="ET105">
        <v>31.2</v>
      </c>
      <c r="EU105">
        <v>0.14000000000000001</v>
      </c>
      <c r="EV105">
        <v>154.91999999999999</v>
      </c>
      <c r="EW105">
        <v>16.29</v>
      </c>
      <c r="EX105">
        <v>0.01</v>
      </c>
      <c r="EY105">
        <v>0</v>
      </c>
      <c r="FQ105">
        <v>0</v>
      </c>
      <c r="FR105">
        <f t="shared" si="104"/>
        <v>0</v>
      </c>
      <c r="FS105">
        <v>0</v>
      </c>
      <c r="FX105">
        <v>95</v>
      </c>
      <c r="FY105">
        <v>65</v>
      </c>
      <c r="GA105" t="s">
        <v>3</v>
      </c>
      <c r="GD105">
        <v>1</v>
      </c>
      <c r="GF105">
        <v>1113905812</v>
      </c>
      <c r="GG105">
        <v>2</v>
      </c>
      <c r="GH105">
        <v>1</v>
      </c>
      <c r="GI105">
        <v>2</v>
      </c>
      <c r="GJ105">
        <v>0</v>
      </c>
      <c r="GK105">
        <v>0</v>
      </c>
      <c r="GL105">
        <f t="shared" si="105"/>
        <v>0</v>
      </c>
      <c r="GM105">
        <f t="shared" si="106"/>
        <v>4272.12</v>
      </c>
      <c r="GN105">
        <f t="shared" si="107"/>
        <v>0</v>
      </c>
      <c r="GO105">
        <f t="shared" si="108"/>
        <v>4272.12</v>
      </c>
      <c r="GP105">
        <f t="shared" si="109"/>
        <v>0</v>
      </c>
      <c r="GR105">
        <v>0</v>
      </c>
      <c r="GS105">
        <v>3</v>
      </c>
      <c r="GT105">
        <v>0</v>
      </c>
      <c r="GU105" t="s">
        <v>3</v>
      </c>
      <c r="GV105">
        <f t="shared" si="110"/>
        <v>0</v>
      </c>
      <c r="GW105">
        <v>1</v>
      </c>
      <c r="GX105">
        <f t="shared" si="111"/>
        <v>0</v>
      </c>
      <c r="HA105">
        <v>0</v>
      </c>
      <c r="HB105">
        <v>0</v>
      </c>
      <c r="HC105">
        <f t="shared" si="112"/>
        <v>0</v>
      </c>
      <c r="IK105">
        <v>0</v>
      </c>
    </row>
    <row r="106" spans="1:245" x14ac:dyDescent="0.2">
      <c r="A106">
        <v>18</v>
      </c>
      <c r="B106">
        <v>1</v>
      </c>
      <c r="C106">
        <v>186</v>
      </c>
      <c r="E106" t="s">
        <v>93</v>
      </c>
      <c r="F106" t="s">
        <v>238</v>
      </c>
      <c r="G106" t="s">
        <v>239</v>
      </c>
      <c r="H106" t="s">
        <v>236</v>
      </c>
      <c r="I106">
        <f>I105*J106</f>
        <v>0.35</v>
      </c>
      <c r="J106">
        <v>1</v>
      </c>
      <c r="O106">
        <f t="shared" si="78"/>
        <v>298.51</v>
      </c>
      <c r="P106">
        <f t="shared" si="79"/>
        <v>298.51</v>
      </c>
      <c r="Q106">
        <f t="shared" si="80"/>
        <v>0</v>
      </c>
      <c r="R106">
        <f t="shared" si="81"/>
        <v>0</v>
      </c>
      <c r="S106">
        <f t="shared" si="82"/>
        <v>0</v>
      </c>
      <c r="T106">
        <f t="shared" si="83"/>
        <v>0</v>
      </c>
      <c r="U106">
        <f t="shared" si="84"/>
        <v>0</v>
      </c>
      <c r="V106">
        <f t="shared" si="85"/>
        <v>0</v>
      </c>
      <c r="W106">
        <f t="shared" si="86"/>
        <v>0.2</v>
      </c>
      <c r="X106">
        <f t="shared" si="87"/>
        <v>0</v>
      </c>
      <c r="Y106">
        <f t="shared" si="88"/>
        <v>0</v>
      </c>
      <c r="AA106">
        <v>42104813</v>
      </c>
      <c r="AB106">
        <f t="shared" si="89"/>
        <v>173</v>
      </c>
      <c r="AC106">
        <f t="shared" si="90"/>
        <v>173</v>
      </c>
      <c r="AD106">
        <f t="shared" si="113"/>
        <v>0</v>
      </c>
      <c r="AE106">
        <f t="shared" si="114"/>
        <v>0</v>
      </c>
      <c r="AF106">
        <f t="shared" si="115"/>
        <v>0</v>
      </c>
      <c r="AG106">
        <f t="shared" si="91"/>
        <v>0</v>
      </c>
      <c r="AH106">
        <f t="shared" si="116"/>
        <v>0</v>
      </c>
      <c r="AI106">
        <f t="shared" si="117"/>
        <v>0</v>
      </c>
      <c r="AJ106">
        <f t="shared" si="92"/>
        <v>0.56000000000000005</v>
      </c>
      <c r="AK106">
        <v>173</v>
      </c>
      <c r="AL106">
        <v>173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0.56000000000000005</v>
      </c>
      <c r="AT106">
        <v>95</v>
      </c>
      <c r="AU106">
        <v>65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4.93</v>
      </c>
      <c r="BD106" t="s">
        <v>3</v>
      </c>
      <c r="BE106" t="s">
        <v>3</v>
      </c>
      <c r="BF106" t="s">
        <v>3</v>
      </c>
      <c r="BG106" t="s">
        <v>3</v>
      </c>
      <c r="BH106">
        <v>3</v>
      </c>
      <c r="BI106">
        <v>2</v>
      </c>
      <c r="BJ106" t="s">
        <v>240</v>
      </c>
      <c r="BM106">
        <v>108001</v>
      </c>
      <c r="BN106">
        <v>0</v>
      </c>
      <c r="BO106" t="s">
        <v>238</v>
      </c>
      <c r="BP106">
        <v>1</v>
      </c>
      <c r="BQ106">
        <v>3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 t="s">
        <v>3</v>
      </c>
      <c r="BZ106">
        <v>95</v>
      </c>
      <c r="CA106">
        <v>65</v>
      </c>
      <c r="CE106">
        <v>0</v>
      </c>
      <c r="CF106">
        <v>0</v>
      </c>
      <c r="CG106">
        <v>0</v>
      </c>
      <c r="CM106">
        <v>0</v>
      </c>
      <c r="CN106" t="s">
        <v>3</v>
      </c>
      <c r="CO106">
        <v>0</v>
      </c>
      <c r="CP106">
        <f t="shared" si="93"/>
        <v>298.51</v>
      </c>
      <c r="CQ106">
        <f t="shared" si="94"/>
        <v>852.89</v>
      </c>
      <c r="CR106">
        <f t="shared" si="95"/>
        <v>0</v>
      </c>
      <c r="CS106">
        <f t="shared" si="96"/>
        <v>0</v>
      </c>
      <c r="CT106">
        <f t="shared" si="97"/>
        <v>0</v>
      </c>
      <c r="CU106">
        <f t="shared" si="98"/>
        <v>0</v>
      </c>
      <c r="CV106">
        <f t="shared" si="99"/>
        <v>0</v>
      </c>
      <c r="CW106">
        <f t="shared" si="100"/>
        <v>0</v>
      </c>
      <c r="CX106">
        <f t="shared" si="101"/>
        <v>0.56000000000000005</v>
      </c>
      <c r="CY106">
        <f t="shared" si="102"/>
        <v>0</v>
      </c>
      <c r="CZ106">
        <f t="shared" si="103"/>
        <v>0</v>
      </c>
      <c r="DC106" t="s">
        <v>3</v>
      </c>
      <c r="DD106" t="s">
        <v>3</v>
      </c>
      <c r="DE106" t="s">
        <v>3</v>
      </c>
      <c r="DF106" t="s">
        <v>3</v>
      </c>
      <c r="DG106" t="s">
        <v>3</v>
      </c>
      <c r="DH106" t="s">
        <v>3</v>
      </c>
      <c r="DI106" t="s">
        <v>3</v>
      </c>
      <c r="DJ106" t="s">
        <v>3</v>
      </c>
      <c r="DK106" t="s">
        <v>3</v>
      </c>
      <c r="DL106" t="s">
        <v>3</v>
      </c>
      <c r="DM106" t="s">
        <v>3</v>
      </c>
      <c r="DN106">
        <v>0</v>
      </c>
      <c r="DO106">
        <v>0</v>
      </c>
      <c r="DP106">
        <v>1</v>
      </c>
      <c r="DQ106">
        <v>1</v>
      </c>
      <c r="DU106">
        <v>1003</v>
      </c>
      <c r="DV106" t="s">
        <v>236</v>
      </c>
      <c r="DW106" t="s">
        <v>236</v>
      </c>
      <c r="DX106">
        <v>100</v>
      </c>
      <c r="EE106">
        <v>39490723</v>
      </c>
      <c r="EF106">
        <v>3</v>
      </c>
      <c r="EG106" t="s">
        <v>127</v>
      </c>
      <c r="EH106">
        <v>0</v>
      </c>
      <c r="EI106" t="s">
        <v>3</v>
      </c>
      <c r="EJ106">
        <v>2</v>
      </c>
      <c r="EK106">
        <v>108001</v>
      </c>
      <c r="EL106" t="s">
        <v>128</v>
      </c>
      <c r="EM106" t="s">
        <v>129</v>
      </c>
      <c r="EO106" t="s">
        <v>3</v>
      </c>
      <c r="EQ106">
        <v>0</v>
      </c>
      <c r="ER106">
        <v>173</v>
      </c>
      <c r="ES106">
        <v>173</v>
      </c>
      <c r="ET106">
        <v>0</v>
      </c>
      <c r="EU106">
        <v>0</v>
      </c>
      <c r="EV106">
        <v>0</v>
      </c>
      <c r="EW106">
        <v>0</v>
      </c>
      <c r="EX106">
        <v>0</v>
      </c>
      <c r="FQ106">
        <v>0</v>
      </c>
      <c r="FR106">
        <f t="shared" si="104"/>
        <v>0</v>
      </c>
      <c r="FS106">
        <v>0</v>
      </c>
      <c r="FX106">
        <v>95</v>
      </c>
      <c r="FY106">
        <v>65</v>
      </c>
      <c r="GA106" t="s">
        <v>3</v>
      </c>
      <c r="GD106">
        <v>1</v>
      </c>
      <c r="GF106">
        <v>866408668</v>
      </c>
      <c r="GG106">
        <v>2</v>
      </c>
      <c r="GH106">
        <v>1</v>
      </c>
      <c r="GI106">
        <v>2</v>
      </c>
      <c r="GJ106">
        <v>0</v>
      </c>
      <c r="GK106">
        <v>0</v>
      </c>
      <c r="GL106">
        <f t="shared" si="105"/>
        <v>0</v>
      </c>
      <c r="GM106">
        <f t="shared" si="106"/>
        <v>298.51</v>
      </c>
      <c r="GN106">
        <f t="shared" si="107"/>
        <v>0</v>
      </c>
      <c r="GO106">
        <f t="shared" si="108"/>
        <v>298.51</v>
      </c>
      <c r="GP106">
        <f t="shared" si="109"/>
        <v>0</v>
      </c>
      <c r="GR106">
        <v>0</v>
      </c>
      <c r="GS106">
        <v>3</v>
      </c>
      <c r="GT106">
        <v>0</v>
      </c>
      <c r="GU106" t="s">
        <v>3</v>
      </c>
      <c r="GV106">
        <f t="shared" si="110"/>
        <v>0</v>
      </c>
      <c r="GW106">
        <v>1</v>
      </c>
      <c r="GX106">
        <f t="shared" si="111"/>
        <v>0</v>
      </c>
      <c r="HA106">
        <v>0</v>
      </c>
      <c r="HB106">
        <v>0</v>
      </c>
      <c r="HC106">
        <f t="shared" si="112"/>
        <v>0</v>
      </c>
      <c r="IK106">
        <v>0</v>
      </c>
    </row>
    <row r="107" spans="1:245" x14ac:dyDescent="0.2">
      <c r="A107">
        <v>17</v>
      </c>
      <c r="B107">
        <v>1</v>
      </c>
      <c r="C107">
        <f>ROW(SmtRes!A197)</f>
        <v>197</v>
      </c>
      <c r="D107">
        <f>ROW(EtalonRes!A188)</f>
        <v>188</v>
      </c>
      <c r="E107" t="s">
        <v>95</v>
      </c>
      <c r="F107" t="s">
        <v>241</v>
      </c>
      <c r="G107" t="s">
        <v>242</v>
      </c>
      <c r="H107" t="s">
        <v>236</v>
      </c>
      <c r="I107">
        <f>ROUND(35/100,9)</f>
        <v>0.35</v>
      </c>
      <c r="J107">
        <v>0</v>
      </c>
      <c r="O107">
        <f t="shared" si="78"/>
        <v>297.74</v>
      </c>
      <c r="P107">
        <f t="shared" si="79"/>
        <v>21.51</v>
      </c>
      <c r="Q107">
        <f t="shared" si="80"/>
        <v>6.6</v>
      </c>
      <c r="R107">
        <f t="shared" si="81"/>
        <v>1.42</v>
      </c>
      <c r="S107">
        <f t="shared" si="82"/>
        <v>269.63</v>
      </c>
      <c r="T107">
        <f t="shared" si="83"/>
        <v>0</v>
      </c>
      <c r="U107">
        <f t="shared" si="84"/>
        <v>0.98699999999999988</v>
      </c>
      <c r="V107">
        <f t="shared" si="85"/>
        <v>3.4999999999999996E-3</v>
      </c>
      <c r="W107">
        <f t="shared" si="86"/>
        <v>0</v>
      </c>
      <c r="X107">
        <f t="shared" si="87"/>
        <v>257.5</v>
      </c>
      <c r="Y107">
        <f t="shared" si="88"/>
        <v>176.18</v>
      </c>
      <c r="AA107">
        <v>42104813</v>
      </c>
      <c r="AB107">
        <f t="shared" si="89"/>
        <v>41.59</v>
      </c>
      <c r="AC107">
        <f t="shared" si="90"/>
        <v>12.86</v>
      </c>
      <c r="AD107">
        <f t="shared" si="113"/>
        <v>2.2200000000000002</v>
      </c>
      <c r="AE107">
        <f t="shared" si="114"/>
        <v>0.14000000000000001</v>
      </c>
      <c r="AF107">
        <f t="shared" si="115"/>
        <v>26.51</v>
      </c>
      <c r="AG107">
        <f t="shared" si="91"/>
        <v>0</v>
      </c>
      <c r="AH107">
        <f t="shared" si="116"/>
        <v>2.82</v>
      </c>
      <c r="AI107">
        <f t="shared" si="117"/>
        <v>0.01</v>
      </c>
      <c r="AJ107">
        <f t="shared" si="92"/>
        <v>0</v>
      </c>
      <c r="AK107">
        <v>41.59</v>
      </c>
      <c r="AL107">
        <v>12.86</v>
      </c>
      <c r="AM107">
        <v>2.2200000000000002</v>
      </c>
      <c r="AN107">
        <v>0.14000000000000001</v>
      </c>
      <c r="AO107">
        <v>26.51</v>
      </c>
      <c r="AP107">
        <v>0</v>
      </c>
      <c r="AQ107">
        <v>2.82</v>
      </c>
      <c r="AR107">
        <v>0.01</v>
      </c>
      <c r="AS107">
        <v>0</v>
      </c>
      <c r="AT107">
        <v>95</v>
      </c>
      <c r="AU107">
        <v>65</v>
      </c>
      <c r="AV107">
        <v>1</v>
      </c>
      <c r="AW107">
        <v>1</v>
      </c>
      <c r="AZ107">
        <v>1</v>
      </c>
      <c r="BA107">
        <v>29.06</v>
      </c>
      <c r="BB107">
        <v>8.5</v>
      </c>
      <c r="BC107">
        <v>4.78</v>
      </c>
      <c r="BD107" t="s">
        <v>3</v>
      </c>
      <c r="BE107" t="s">
        <v>3</v>
      </c>
      <c r="BF107" t="s">
        <v>3</v>
      </c>
      <c r="BG107" t="s">
        <v>3</v>
      </c>
      <c r="BH107">
        <v>0</v>
      </c>
      <c r="BI107">
        <v>2</v>
      </c>
      <c r="BJ107" t="s">
        <v>243</v>
      </c>
      <c r="BM107">
        <v>108001</v>
      </c>
      <c r="BN107">
        <v>0</v>
      </c>
      <c r="BO107" t="s">
        <v>241</v>
      </c>
      <c r="BP107">
        <v>1</v>
      </c>
      <c r="BQ107">
        <v>3</v>
      </c>
      <c r="BR107">
        <v>0</v>
      </c>
      <c r="BS107">
        <v>29.06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3</v>
      </c>
      <c r="BZ107">
        <v>95</v>
      </c>
      <c r="CA107">
        <v>65</v>
      </c>
      <c r="CE107">
        <v>0</v>
      </c>
      <c r="CF107">
        <v>0</v>
      </c>
      <c r="CG107">
        <v>0</v>
      </c>
      <c r="CM107">
        <v>0</v>
      </c>
      <c r="CN107" t="s">
        <v>3</v>
      </c>
      <c r="CO107">
        <v>0</v>
      </c>
      <c r="CP107">
        <f t="shared" si="93"/>
        <v>297.74</v>
      </c>
      <c r="CQ107">
        <f t="shared" si="94"/>
        <v>61.470799999999997</v>
      </c>
      <c r="CR107">
        <f t="shared" si="95"/>
        <v>18.87</v>
      </c>
      <c r="CS107">
        <f t="shared" si="96"/>
        <v>4.0684000000000005</v>
      </c>
      <c r="CT107">
        <f t="shared" si="97"/>
        <v>770.38059999999996</v>
      </c>
      <c r="CU107">
        <f t="shared" si="98"/>
        <v>0</v>
      </c>
      <c r="CV107">
        <f t="shared" si="99"/>
        <v>2.82</v>
      </c>
      <c r="CW107">
        <f t="shared" si="100"/>
        <v>0.01</v>
      </c>
      <c r="CX107">
        <f t="shared" si="101"/>
        <v>0</v>
      </c>
      <c r="CY107">
        <f t="shared" si="102"/>
        <v>257.4975</v>
      </c>
      <c r="CZ107">
        <f t="shared" si="103"/>
        <v>176.1825</v>
      </c>
      <c r="DC107" t="s">
        <v>3</v>
      </c>
      <c r="DD107" t="s">
        <v>3</v>
      </c>
      <c r="DE107" t="s">
        <v>3</v>
      </c>
      <c r="DF107" t="s">
        <v>3</v>
      </c>
      <c r="DG107" t="s">
        <v>3</v>
      </c>
      <c r="DH107" t="s">
        <v>3</v>
      </c>
      <c r="DI107" t="s">
        <v>3</v>
      </c>
      <c r="DJ107" t="s">
        <v>3</v>
      </c>
      <c r="DK107" t="s">
        <v>3</v>
      </c>
      <c r="DL107" t="s">
        <v>3</v>
      </c>
      <c r="DM107" t="s">
        <v>3</v>
      </c>
      <c r="DN107">
        <v>0</v>
      </c>
      <c r="DO107">
        <v>0</v>
      </c>
      <c r="DP107">
        <v>1</v>
      </c>
      <c r="DQ107">
        <v>1</v>
      </c>
      <c r="DU107">
        <v>1003</v>
      </c>
      <c r="DV107" t="s">
        <v>236</v>
      </c>
      <c r="DW107" t="s">
        <v>236</v>
      </c>
      <c r="DX107">
        <v>100</v>
      </c>
      <c r="EE107">
        <v>39490723</v>
      </c>
      <c r="EF107">
        <v>3</v>
      </c>
      <c r="EG107" t="s">
        <v>127</v>
      </c>
      <c r="EH107">
        <v>0</v>
      </c>
      <c r="EI107" t="s">
        <v>3</v>
      </c>
      <c r="EJ107">
        <v>2</v>
      </c>
      <c r="EK107">
        <v>108001</v>
      </c>
      <c r="EL107" t="s">
        <v>128</v>
      </c>
      <c r="EM107" t="s">
        <v>129</v>
      </c>
      <c r="EO107" t="s">
        <v>3</v>
      </c>
      <c r="EQ107">
        <v>0</v>
      </c>
      <c r="ER107">
        <v>41.59</v>
      </c>
      <c r="ES107">
        <v>12.86</v>
      </c>
      <c r="ET107">
        <v>2.2200000000000002</v>
      </c>
      <c r="EU107">
        <v>0.14000000000000001</v>
      </c>
      <c r="EV107">
        <v>26.51</v>
      </c>
      <c r="EW107">
        <v>2.82</v>
      </c>
      <c r="EX107">
        <v>0.01</v>
      </c>
      <c r="EY107">
        <v>0</v>
      </c>
      <c r="FQ107">
        <v>0</v>
      </c>
      <c r="FR107">
        <f t="shared" si="104"/>
        <v>0</v>
      </c>
      <c r="FS107">
        <v>0</v>
      </c>
      <c r="FX107">
        <v>95</v>
      </c>
      <c r="FY107">
        <v>65</v>
      </c>
      <c r="GA107" t="s">
        <v>3</v>
      </c>
      <c r="GD107">
        <v>1</v>
      </c>
      <c r="GF107">
        <v>-1785334863</v>
      </c>
      <c r="GG107">
        <v>2</v>
      </c>
      <c r="GH107">
        <v>1</v>
      </c>
      <c r="GI107">
        <v>2</v>
      </c>
      <c r="GJ107">
        <v>0</v>
      </c>
      <c r="GK107">
        <v>0</v>
      </c>
      <c r="GL107">
        <f t="shared" si="105"/>
        <v>0</v>
      </c>
      <c r="GM107">
        <f t="shared" si="106"/>
        <v>731.42</v>
      </c>
      <c r="GN107">
        <f t="shared" si="107"/>
        <v>0</v>
      </c>
      <c r="GO107">
        <f t="shared" si="108"/>
        <v>731.42</v>
      </c>
      <c r="GP107">
        <f t="shared" si="109"/>
        <v>0</v>
      </c>
      <c r="GR107">
        <v>0</v>
      </c>
      <c r="GS107">
        <v>3</v>
      </c>
      <c r="GT107">
        <v>0</v>
      </c>
      <c r="GU107" t="s">
        <v>3</v>
      </c>
      <c r="GV107">
        <f t="shared" si="110"/>
        <v>0</v>
      </c>
      <c r="GW107">
        <v>1</v>
      </c>
      <c r="GX107">
        <f t="shared" si="111"/>
        <v>0</v>
      </c>
      <c r="HA107">
        <v>0</v>
      </c>
      <c r="HB107">
        <v>0</v>
      </c>
      <c r="HC107">
        <f t="shared" si="112"/>
        <v>0</v>
      </c>
      <c r="IK107">
        <v>0</v>
      </c>
    </row>
    <row r="108" spans="1:245" x14ac:dyDescent="0.2">
      <c r="A108">
        <v>18</v>
      </c>
      <c r="B108">
        <v>1</v>
      </c>
      <c r="C108">
        <v>195</v>
      </c>
      <c r="E108" t="s">
        <v>102</v>
      </c>
      <c r="F108" t="s">
        <v>244</v>
      </c>
      <c r="G108" t="s">
        <v>245</v>
      </c>
      <c r="H108" t="s">
        <v>246</v>
      </c>
      <c r="I108">
        <f>I107*J108</f>
        <v>1.4999999999999999E-2</v>
      </c>
      <c r="J108">
        <v>4.2857142857142858E-2</v>
      </c>
      <c r="O108">
        <f t="shared" si="78"/>
        <v>418.67</v>
      </c>
      <c r="P108">
        <f t="shared" si="79"/>
        <v>418.67</v>
      </c>
      <c r="Q108">
        <f t="shared" si="80"/>
        <v>0</v>
      </c>
      <c r="R108">
        <f t="shared" si="81"/>
        <v>0</v>
      </c>
      <c r="S108">
        <f t="shared" si="82"/>
        <v>0</v>
      </c>
      <c r="T108">
        <f t="shared" si="83"/>
        <v>0</v>
      </c>
      <c r="U108">
        <f t="shared" si="84"/>
        <v>0</v>
      </c>
      <c r="V108">
        <f t="shared" si="85"/>
        <v>0</v>
      </c>
      <c r="W108">
        <f t="shared" si="86"/>
        <v>0.06</v>
      </c>
      <c r="X108">
        <f t="shared" si="87"/>
        <v>0</v>
      </c>
      <c r="Y108">
        <f t="shared" si="88"/>
        <v>0</v>
      </c>
      <c r="AA108">
        <v>42104813</v>
      </c>
      <c r="AB108">
        <f t="shared" si="89"/>
        <v>3090.95</v>
      </c>
      <c r="AC108">
        <f t="shared" si="90"/>
        <v>3090.95</v>
      </c>
      <c r="AD108">
        <f t="shared" si="113"/>
        <v>0</v>
      </c>
      <c r="AE108">
        <f t="shared" si="114"/>
        <v>0</v>
      </c>
      <c r="AF108">
        <f t="shared" si="115"/>
        <v>0</v>
      </c>
      <c r="AG108">
        <f t="shared" si="91"/>
        <v>0</v>
      </c>
      <c r="AH108">
        <f t="shared" si="116"/>
        <v>0</v>
      </c>
      <c r="AI108">
        <f t="shared" si="117"/>
        <v>0</v>
      </c>
      <c r="AJ108">
        <f t="shared" si="92"/>
        <v>3.91</v>
      </c>
      <c r="AK108">
        <v>3090.95</v>
      </c>
      <c r="AL108">
        <v>3090.95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3.91</v>
      </c>
      <c r="AT108">
        <v>95</v>
      </c>
      <c r="AU108">
        <v>65</v>
      </c>
      <c r="AV108">
        <v>1</v>
      </c>
      <c r="AW108">
        <v>1</v>
      </c>
      <c r="AZ108">
        <v>1</v>
      </c>
      <c r="BA108">
        <v>1</v>
      </c>
      <c r="BB108">
        <v>1</v>
      </c>
      <c r="BC108">
        <v>9.0299999999999994</v>
      </c>
      <c r="BD108" t="s">
        <v>3</v>
      </c>
      <c r="BE108" t="s">
        <v>3</v>
      </c>
      <c r="BF108" t="s">
        <v>3</v>
      </c>
      <c r="BG108" t="s">
        <v>3</v>
      </c>
      <c r="BH108">
        <v>3</v>
      </c>
      <c r="BI108">
        <v>2</v>
      </c>
      <c r="BJ108" t="s">
        <v>247</v>
      </c>
      <c r="BM108">
        <v>108001</v>
      </c>
      <c r="BN108">
        <v>0</v>
      </c>
      <c r="BO108" t="s">
        <v>244</v>
      </c>
      <c r="BP108">
        <v>1</v>
      </c>
      <c r="BQ108">
        <v>3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 t="s">
        <v>3</v>
      </c>
      <c r="BZ108">
        <v>95</v>
      </c>
      <c r="CA108">
        <v>65</v>
      </c>
      <c r="CE108">
        <v>0</v>
      </c>
      <c r="CF108">
        <v>0</v>
      </c>
      <c r="CG108">
        <v>0</v>
      </c>
      <c r="CM108">
        <v>0</v>
      </c>
      <c r="CN108" t="s">
        <v>3</v>
      </c>
      <c r="CO108">
        <v>0</v>
      </c>
      <c r="CP108">
        <f t="shared" si="93"/>
        <v>418.67</v>
      </c>
      <c r="CQ108">
        <f t="shared" si="94"/>
        <v>27911.278499999997</v>
      </c>
      <c r="CR108">
        <f t="shared" si="95"/>
        <v>0</v>
      </c>
      <c r="CS108">
        <f t="shared" si="96"/>
        <v>0</v>
      </c>
      <c r="CT108">
        <f t="shared" si="97"/>
        <v>0</v>
      </c>
      <c r="CU108">
        <f t="shared" si="98"/>
        <v>0</v>
      </c>
      <c r="CV108">
        <f t="shared" si="99"/>
        <v>0</v>
      </c>
      <c r="CW108">
        <f t="shared" si="100"/>
        <v>0</v>
      </c>
      <c r="CX108">
        <f t="shared" si="101"/>
        <v>3.91</v>
      </c>
      <c r="CY108">
        <f t="shared" si="102"/>
        <v>0</v>
      </c>
      <c r="CZ108">
        <f t="shared" si="103"/>
        <v>0</v>
      </c>
      <c r="DC108" t="s">
        <v>3</v>
      </c>
      <c r="DD108" t="s">
        <v>3</v>
      </c>
      <c r="DE108" t="s">
        <v>3</v>
      </c>
      <c r="DF108" t="s">
        <v>3</v>
      </c>
      <c r="DG108" t="s">
        <v>3</v>
      </c>
      <c r="DH108" t="s">
        <v>3</v>
      </c>
      <c r="DI108" t="s">
        <v>3</v>
      </c>
      <c r="DJ108" t="s">
        <v>3</v>
      </c>
      <c r="DK108" t="s">
        <v>3</v>
      </c>
      <c r="DL108" t="s">
        <v>3</v>
      </c>
      <c r="DM108" t="s">
        <v>3</v>
      </c>
      <c r="DN108">
        <v>0</v>
      </c>
      <c r="DO108">
        <v>0</v>
      </c>
      <c r="DP108">
        <v>1</v>
      </c>
      <c r="DQ108">
        <v>1</v>
      </c>
      <c r="DU108">
        <v>1013</v>
      </c>
      <c r="DV108" t="s">
        <v>246</v>
      </c>
      <c r="DW108" t="s">
        <v>248</v>
      </c>
      <c r="DX108">
        <v>1</v>
      </c>
      <c r="EE108">
        <v>39490723</v>
      </c>
      <c r="EF108">
        <v>3</v>
      </c>
      <c r="EG108" t="s">
        <v>127</v>
      </c>
      <c r="EH108">
        <v>0</v>
      </c>
      <c r="EI108" t="s">
        <v>3</v>
      </c>
      <c r="EJ108">
        <v>2</v>
      </c>
      <c r="EK108">
        <v>108001</v>
      </c>
      <c r="EL108" t="s">
        <v>128</v>
      </c>
      <c r="EM108" t="s">
        <v>129</v>
      </c>
      <c r="EO108" t="s">
        <v>3</v>
      </c>
      <c r="EQ108">
        <v>0</v>
      </c>
      <c r="ER108">
        <v>3090.95</v>
      </c>
      <c r="ES108">
        <v>3090.95</v>
      </c>
      <c r="ET108">
        <v>0</v>
      </c>
      <c r="EU108">
        <v>0</v>
      </c>
      <c r="EV108">
        <v>0</v>
      </c>
      <c r="EW108">
        <v>0</v>
      </c>
      <c r="EX108">
        <v>0</v>
      </c>
      <c r="FQ108">
        <v>0</v>
      </c>
      <c r="FR108">
        <f t="shared" si="104"/>
        <v>0</v>
      </c>
      <c r="FS108">
        <v>0</v>
      </c>
      <c r="FX108">
        <v>95</v>
      </c>
      <c r="FY108">
        <v>65</v>
      </c>
      <c r="GA108" t="s">
        <v>3</v>
      </c>
      <c r="GD108">
        <v>1</v>
      </c>
      <c r="GF108">
        <v>-533084178</v>
      </c>
      <c r="GG108">
        <v>2</v>
      </c>
      <c r="GH108">
        <v>1</v>
      </c>
      <c r="GI108">
        <v>2</v>
      </c>
      <c r="GJ108">
        <v>0</v>
      </c>
      <c r="GK108">
        <v>0</v>
      </c>
      <c r="GL108">
        <f t="shared" si="105"/>
        <v>0</v>
      </c>
      <c r="GM108">
        <f t="shared" si="106"/>
        <v>418.67</v>
      </c>
      <c r="GN108">
        <f t="shared" si="107"/>
        <v>0</v>
      </c>
      <c r="GO108">
        <f t="shared" si="108"/>
        <v>418.67</v>
      </c>
      <c r="GP108">
        <f t="shared" si="109"/>
        <v>0</v>
      </c>
      <c r="GR108">
        <v>0</v>
      </c>
      <c r="GS108">
        <v>3</v>
      </c>
      <c r="GT108">
        <v>0</v>
      </c>
      <c r="GU108" t="s">
        <v>3</v>
      </c>
      <c r="GV108">
        <f t="shared" si="110"/>
        <v>0</v>
      </c>
      <c r="GW108">
        <v>1</v>
      </c>
      <c r="GX108">
        <f t="shared" si="111"/>
        <v>0</v>
      </c>
      <c r="HA108">
        <v>0</v>
      </c>
      <c r="HB108">
        <v>0</v>
      </c>
      <c r="HC108">
        <f t="shared" si="112"/>
        <v>0</v>
      </c>
      <c r="IK108">
        <v>0</v>
      </c>
    </row>
    <row r="109" spans="1:245" x14ac:dyDescent="0.2">
      <c r="A109">
        <v>18</v>
      </c>
      <c r="B109">
        <v>1</v>
      </c>
      <c r="C109">
        <v>196</v>
      </c>
      <c r="E109" t="s">
        <v>249</v>
      </c>
      <c r="F109" t="s">
        <v>250</v>
      </c>
      <c r="G109" t="s">
        <v>251</v>
      </c>
      <c r="H109" t="s">
        <v>246</v>
      </c>
      <c r="I109">
        <f>I107*J109</f>
        <v>0.02</v>
      </c>
      <c r="J109">
        <v>5.7142857142857148E-2</v>
      </c>
      <c r="O109">
        <f t="shared" si="78"/>
        <v>873.18</v>
      </c>
      <c r="P109">
        <f t="shared" si="79"/>
        <v>873.18</v>
      </c>
      <c r="Q109">
        <f t="shared" si="80"/>
        <v>0</v>
      </c>
      <c r="R109">
        <f t="shared" si="81"/>
        <v>0</v>
      </c>
      <c r="S109">
        <f t="shared" si="82"/>
        <v>0</v>
      </c>
      <c r="T109">
        <f t="shared" si="83"/>
        <v>0</v>
      </c>
      <c r="U109">
        <f t="shared" si="84"/>
        <v>0</v>
      </c>
      <c r="V109">
        <f t="shared" si="85"/>
        <v>0</v>
      </c>
      <c r="W109">
        <f t="shared" si="86"/>
        <v>0.1</v>
      </c>
      <c r="X109">
        <f t="shared" si="87"/>
        <v>0</v>
      </c>
      <c r="Y109">
        <f t="shared" si="88"/>
        <v>0</v>
      </c>
      <c r="AA109">
        <v>42104813</v>
      </c>
      <c r="AB109">
        <f t="shared" si="89"/>
        <v>4900.01</v>
      </c>
      <c r="AC109">
        <f t="shared" si="90"/>
        <v>4900.01</v>
      </c>
      <c r="AD109">
        <f t="shared" si="113"/>
        <v>0</v>
      </c>
      <c r="AE109">
        <f t="shared" si="114"/>
        <v>0</v>
      </c>
      <c r="AF109">
        <f t="shared" si="115"/>
        <v>0</v>
      </c>
      <c r="AG109">
        <f t="shared" si="91"/>
        <v>0</v>
      </c>
      <c r="AH109">
        <f t="shared" si="116"/>
        <v>0</v>
      </c>
      <c r="AI109">
        <f t="shared" si="117"/>
        <v>0</v>
      </c>
      <c r="AJ109">
        <f t="shared" si="92"/>
        <v>5.14</v>
      </c>
      <c r="AK109">
        <v>4900.01</v>
      </c>
      <c r="AL109">
        <v>4900.01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5.14</v>
      </c>
      <c r="AT109">
        <v>95</v>
      </c>
      <c r="AU109">
        <v>65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v>8.91</v>
      </c>
      <c r="BD109" t="s">
        <v>3</v>
      </c>
      <c r="BE109" t="s">
        <v>3</v>
      </c>
      <c r="BF109" t="s">
        <v>3</v>
      </c>
      <c r="BG109" t="s">
        <v>3</v>
      </c>
      <c r="BH109">
        <v>3</v>
      </c>
      <c r="BI109">
        <v>2</v>
      </c>
      <c r="BJ109" t="s">
        <v>252</v>
      </c>
      <c r="BM109">
        <v>108001</v>
      </c>
      <c r="BN109">
        <v>0</v>
      </c>
      <c r="BO109" t="s">
        <v>250</v>
      </c>
      <c r="BP109">
        <v>1</v>
      </c>
      <c r="BQ109">
        <v>3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3</v>
      </c>
      <c r="BZ109">
        <v>95</v>
      </c>
      <c r="CA109">
        <v>65</v>
      </c>
      <c r="CE109">
        <v>0</v>
      </c>
      <c r="CF109">
        <v>0</v>
      </c>
      <c r="CG109">
        <v>0</v>
      </c>
      <c r="CM109">
        <v>0</v>
      </c>
      <c r="CN109" t="s">
        <v>3</v>
      </c>
      <c r="CO109">
        <v>0</v>
      </c>
      <c r="CP109">
        <f t="shared" si="93"/>
        <v>873.18</v>
      </c>
      <c r="CQ109">
        <f t="shared" si="94"/>
        <v>43659.089100000005</v>
      </c>
      <c r="CR109">
        <f t="shared" si="95"/>
        <v>0</v>
      </c>
      <c r="CS109">
        <f t="shared" si="96"/>
        <v>0</v>
      </c>
      <c r="CT109">
        <f t="shared" si="97"/>
        <v>0</v>
      </c>
      <c r="CU109">
        <f t="shared" si="98"/>
        <v>0</v>
      </c>
      <c r="CV109">
        <f t="shared" si="99"/>
        <v>0</v>
      </c>
      <c r="CW109">
        <f t="shared" si="100"/>
        <v>0</v>
      </c>
      <c r="CX109">
        <f t="shared" si="101"/>
        <v>5.14</v>
      </c>
      <c r="CY109">
        <f t="shared" si="102"/>
        <v>0</v>
      </c>
      <c r="CZ109">
        <f t="shared" si="103"/>
        <v>0</v>
      </c>
      <c r="DC109" t="s">
        <v>3</v>
      </c>
      <c r="DD109" t="s">
        <v>3</v>
      </c>
      <c r="DE109" t="s">
        <v>3</v>
      </c>
      <c r="DF109" t="s">
        <v>3</v>
      </c>
      <c r="DG109" t="s">
        <v>3</v>
      </c>
      <c r="DH109" t="s">
        <v>3</v>
      </c>
      <c r="DI109" t="s">
        <v>3</v>
      </c>
      <c r="DJ109" t="s">
        <v>3</v>
      </c>
      <c r="DK109" t="s">
        <v>3</v>
      </c>
      <c r="DL109" t="s">
        <v>3</v>
      </c>
      <c r="DM109" t="s">
        <v>3</v>
      </c>
      <c r="DN109">
        <v>0</v>
      </c>
      <c r="DO109">
        <v>0</v>
      </c>
      <c r="DP109">
        <v>1</v>
      </c>
      <c r="DQ109">
        <v>1</v>
      </c>
      <c r="DU109">
        <v>1013</v>
      </c>
      <c r="DV109" t="s">
        <v>246</v>
      </c>
      <c r="DW109" t="s">
        <v>248</v>
      </c>
      <c r="DX109">
        <v>1</v>
      </c>
      <c r="EE109">
        <v>39490723</v>
      </c>
      <c r="EF109">
        <v>3</v>
      </c>
      <c r="EG109" t="s">
        <v>127</v>
      </c>
      <c r="EH109">
        <v>0</v>
      </c>
      <c r="EI109" t="s">
        <v>3</v>
      </c>
      <c r="EJ109">
        <v>2</v>
      </c>
      <c r="EK109">
        <v>108001</v>
      </c>
      <c r="EL109" t="s">
        <v>128</v>
      </c>
      <c r="EM109" t="s">
        <v>129</v>
      </c>
      <c r="EO109" t="s">
        <v>3</v>
      </c>
      <c r="EQ109">
        <v>0</v>
      </c>
      <c r="ER109">
        <v>4900.01</v>
      </c>
      <c r="ES109">
        <v>4900.01</v>
      </c>
      <c r="ET109">
        <v>0</v>
      </c>
      <c r="EU109">
        <v>0</v>
      </c>
      <c r="EV109">
        <v>0</v>
      </c>
      <c r="EW109">
        <v>0</v>
      </c>
      <c r="EX109">
        <v>0</v>
      </c>
      <c r="FQ109">
        <v>0</v>
      </c>
      <c r="FR109">
        <f t="shared" si="104"/>
        <v>0</v>
      </c>
      <c r="FS109">
        <v>0</v>
      </c>
      <c r="FX109">
        <v>95</v>
      </c>
      <c r="FY109">
        <v>65</v>
      </c>
      <c r="GA109" t="s">
        <v>3</v>
      </c>
      <c r="GD109">
        <v>1</v>
      </c>
      <c r="GF109">
        <v>-1967235878</v>
      </c>
      <c r="GG109">
        <v>2</v>
      </c>
      <c r="GH109">
        <v>1</v>
      </c>
      <c r="GI109">
        <v>2</v>
      </c>
      <c r="GJ109">
        <v>0</v>
      </c>
      <c r="GK109">
        <v>0</v>
      </c>
      <c r="GL109">
        <f t="shared" si="105"/>
        <v>0</v>
      </c>
      <c r="GM109">
        <f t="shared" si="106"/>
        <v>873.18</v>
      </c>
      <c r="GN109">
        <f t="shared" si="107"/>
        <v>0</v>
      </c>
      <c r="GO109">
        <f t="shared" si="108"/>
        <v>873.18</v>
      </c>
      <c r="GP109">
        <f t="shared" si="109"/>
        <v>0</v>
      </c>
      <c r="GR109">
        <v>0</v>
      </c>
      <c r="GS109">
        <v>3</v>
      </c>
      <c r="GT109">
        <v>0</v>
      </c>
      <c r="GU109" t="s">
        <v>3</v>
      </c>
      <c r="GV109">
        <f t="shared" si="110"/>
        <v>0</v>
      </c>
      <c r="GW109">
        <v>1</v>
      </c>
      <c r="GX109">
        <f t="shared" si="111"/>
        <v>0</v>
      </c>
      <c r="HA109">
        <v>0</v>
      </c>
      <c r="HB109">
        <v>0</v>
      </c>
      <c r="HC109">
        <f t="shared" si="112"/>
        <v>0</v>
      </c>
      <c r="IK109">
        <v>0</v>
      </c>
    </row>
    <row r="110" spans="1:245" x14ac:dyDescent="0.2">
      <c r="A110">
        <v>17</v>
      </c>
      <c r="B110">
        <v>1</v>
      </c>
      <c r="C110">
        <f>ROW(SmtRes!A208)</f>
        <v>208</v>
      </c>
      <c r="D110">
        <f>ROW(EtalonRes!A198)</f>
        <v>198</v>
      </c>
      <c r="E110" t="s">
        <v>107</v>
      </c>
      <c r="F110" t="s">
        <v>253</v>
      </c>
      <c r="G110" t="s">
        <v>254</v>
      </c>
      <c r="H110" t="s">
        <v>105</v>
      </c>
      <c r="I110">
        <f>ROUND(3/100,9)</f>
        <v>0.03</v>
      </c>
      <c r="J110">
        <v>0</v>
      </c>
      <c r="O110">
        <f t="shared" si="78"/>
        <v>310.52999999999997</v>
      </c>
      <c r="P110">
        <f t="shared" si="79"/>
        <v>9.31</v>
      </c>
      <c r="Q110">
        <f t="shared" si="80"/>
        <v>2.33</v>
      </c>
      <c r="R110">
        <f t="shared" si="81"/>
        <v>0.36</v>
      </c>
      <c r="S110">
        <f t="shared" si="82"/>
        <v>298.89</v>
      </c>
      <c r="T110">
        <f t="shared" si="83"/>
        <v>0</v>
      </c>
      <c r="U110">
        <f t="shared" si="84"/>
        <v>1.0367999999999999</v>
      </c>
      <c r="V110">
        <f t="shared" si="85"/>
        <v>8.9999999999999998E-4</v>
      </c>
      <c r="W110">
        <f t="shared" si="86"/>
        <v>0</v>
      </c>
      <c r="X110">
        <f t="shared" si="87"/>
        <v>284.29000000000002</v>
      </c>
      <c r="Y110">
        <f t="shared" si="88"/>
        <v>194.51</v>
      </c>
      <c r="AA110">
        <v>42104813</v>
      </c>
      <c r="AB110">
        <f t="shared" si="89"/>
        <v>463.3</v>
      </c>
      <c r="AC110">
        <f t="shared" si="90"/>
        <v>106.68</v>
      </c>
      <c r="AD110">
        <f t="shared" si="113"/>
        <v>13.78</v>
      </c>
      <c r="AE110">
        <f t="shared" si="114"/>
        <v>0.41</v>
      </c>
      <c r="AF110">
        <f t="shared" si="115"/>
        <v>342.84</v>
      </c>
      <c r="AG110">
        <f t="shared" si="91"/>
        <v>0</v>
      </c>
      <c r="AH110">
        <f t="shared" si="116"/>
        <v>34.56</v>
      </c>
      <c r="AI110">
        <f t="shared" si="117"/>
        <v>0.03</v>
      </c>
      <c r="AJ110">
        <f t="shared" si="92"/>
        <v>0</v>
      </c>
      <c r="AK110">
        <v>463.3</v>
      </c>
      <c r="AL110">
        <v>106.68</v>
      </c>
      <c r="AM110">
        <v>13.78</v>
      </c>
      <c r="AN110">
        <v>0.41</v>
      </c>
      <c r="AO110">
        <v>342.84</v>
      </c>
      <c r="AP110">
        <v>0</v>
      </c>
      <c r="AQ110">
        <v>34.56</v>
      </c>
      <c r="AR110">
        <v>0.03</v>
      </c>
      <c r="AS110">
        <v>0</v>
      </c>
      <c r="AT110">
        <v>95</v>
      </c>
      <c r="AU110">
        <v>65</v>
      </c>
      <c r="AV110">
        <v>1</v>
      </c>
      <c r="AW110">
        <v>1</v>
      </c>
      <c r="AZ110">
        <v>1</v>
      </c>
      <c r="BA110">
        <v>29.06</v>
      </c>
      <c r="BB110">
        <v>5.64</v>
      </c>
      <c r="BC110">
        <v>2.91</v>
      </c>
      <c r="BD110" t="s">
        <v>3</v>
      </c>
      <c r="BE110" t="s">
        <v>3</v>
      </c>
      <c r="BF110" t="s">
        <v>3</v>
      </c>
      <c r="BG110" t="s">
        <v>3</v>
      </c>
      <c r="BH110">
        <v>0</v>
      </c>
      <c r="BI110">
        <v>2</v>
      </c>
      <c r="BJ110" t="s">
        <v>255</v>
      </c>
      <c r="BM110">
        <v>108001</v>
      </c>
      <c r="BN110">
        <v>0</v>
      </c>
      <c r="BO110" t="s">
        <v>253</v>
      </c>
      <c r="BP110">
        <v>1</v>
      </c>
      <c r="BQ110">
        <v>3</v>
      </c>
      <c r="BR110">
        <v>0</v>
      </c>
      <c r="BS110">
        <v>29.06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95</v>
      </c>
      <c r="CA110">
        <v>65</v>
      </c>
      <c r="CE110">
        <v>0</v>
      </c>
      <c r="CF110">
        <v>0</v>
      </c>
      <c r="CG110">
        <v>0</v>
      </c>
      <c r="CM110">
        <v>0</v>
      </c>
      <c r="CN110" t="s">
        <v>3</v>
      </c>
      <c r="CO110">
        <v>0</v>
      </c>
      <c r="CP110">
        <f t="shared" si="93"/>
        <v>310.52999999999997</v>
      </c>
      <c r="CQ110">
        <f t="shared" si="94"/>
        <v>310.43880000000001</v>
      </c>
      <c r="CR110">
        <f t="shared" si="95"/>
        <v>77.719199999999987</v>
      </c>
      <c r="CS110">
        <f t="shared" si="96"/>
        <v>11.914599999999998</v>
      </c>
      <c r="CT110">
        <f t="shared" si="97"/>
        <v>9962.9303999999993</v>
      </c>
      <c r="CU110">
        <f t="shared" si="98"/>
        <v>0</v>
      </c>
      <c r="CV110">
        <f t="shared" si="99"/>
        <v>34.56</v>
      </c>
      <c r="CW110">
        <f t="shared" si="100"/>
        <v>0.03</v>
      </c>
      <c r="CX110">
        <f t="shared" si="101"/>
        <v>0</v>
      </c>
      <c r="CY110">
        <f t="shared" si="102"/>
        <v>284.28750000000002</v>
      </c>
      <c r="CZ110">
        <f t="shared" si="103"/>
        <v>194.51249999999999</v>
      </c>
      <c r="DC110" t="s">
        <v>3</v>
      </c>
      <c r="DD110" t="s">
        <v>3</v>
      </c>
      <c r="DE110" t="s">
        <v>3</v>
      </c>
      <c r="DF110" t="s">
        <v>3</v>
      </c>
      <c r="DG110" t="s">
        <v>3</v>
      </c>
      <c r="DH110" t="s">
        <v>3</v>
      </c>
      <c r="DI110" t="s">
        <v>3</v>
      </c>
      <c r="DJ110" t="s">
        <v>3</v>
      </c>
      <c r="DK110" t="s">
        <v>3</v>
      </c>
      <c r="DL110" t="s">
        <v>3</v>
      </c>
      <c r="DM110" t="s">
        <v>3</v>
      </c>
      <c r="DN110">
        <v>0</v>
      </c>
      <c r="DO110">
        <v>0</v>
      </c>
      <c r="DP110">
        <v>1</v>
      </c>
      <c r="DQ110">
        <v>1</v>
      </c>
      <c r="DU110">
        <v>1010</v>
      </c>
      <c r="DV110" t="s">
        <v>105</v>
      </c>
      <c r="DW110" t="s">
        <v>105</v>
      </c>
      <c r="DX110">
        <v>100</v>
      </c>
      <c r="EE110">
        <v>39490723</v>
      </c>
      <c r="EF110">
        <v>3</v>
      </c>
      <c r="EG110" t="s">
        <v>127</v>
      </c>
      <c r="EH110">
        <v>0</v>
      </c>
      <c r="EI110" t="s">
        <v>3</v>
      </c>
      <c r="EJ110">
        <v>2</v>
      </c>
      <c r="EK110">
        <v>108001</v>
      </c>
      <c r="EL110" t="s">
        <v>128</v>
      </c>
      <c r="EM110" t="s">
        <v>129</v>
      </c>
      <c r="EO110" t="s">
        <v>3</v>
      </c>
      <c r="EQ110">
        <v>0</v>
      </c>
      <c r="ER110">
        <v>463.3</v>
      </c>
      <c r="ES110">
        <v>106.68</v>
      </c>
      <c r="ET110">
        <v>13.78</v>
      </c>
      <c r="EU110">
        <v>0.41</v>
      </c>
      <c r="EV110">
        <v>342.84</v>
      </c>
      <c r="EW110">
        <v>34.56</v>
      </c>
      <c r="EX110">
        <v>0.03</v>
      </c>
      <c r="EY110">
        <v>0</v>
      </c>
      <c r="FQ110">
        <v>0</v>
      </c>
      <c r="FR110">
        <f t="shared" si="104"/>
        <v>0</v>
      </c>
      <c r="FS110">
        <v>0</v>
      </c>
      <c r="FX110">
        <v>95</v>
      </c>
      <c r="FY110">
        <v>65</v>
      </c>
      <c r="GA110" t="s">
        <v>3</v>
      </c>
      <c r="GD110">
        <v>1</v>
      </c>
      <c r="GF110">
        <v>536309486</v>
      </c>
      <c r="GG110">
        <v>2</v>
      </c>
      <c r="GH110">
        <v>1</v>
      </c>
      <c r="GI110">
        <v>2</v>
      </c>
      <c r="GJ110">
        <v>0</v>
      </c>
      <c r="GK110">
        <v>0</v>
      </c>
      <c r="GL110">
        <f t="shared" si="105"/>
        <v>0</v>
      </c>
      <c r="GM110">
        <f t="shared" si="106"/>
        <v>789.33</v>
      </c>
      <c r="GN110">
        <f t="shared" si="107"/>
        <v>0</v>
      </c>
      <c r="GO110">
        <f t="shared" si="108"/>
        <v>789.33</v>
      </c>
      <c r="GP110">
        <f t="shared" si="109"/>
        <v>0</v>
      </c>
      <c r="GR110">
        <v>0</v>
      </c>
      <c r="GS110">
        <v>3</v>
      </c>
      <c r="GT110">
        <v>0</v>
      </c>
      <c r="GU110" t="s">
        <v>3</v>
      </c>
      <c r="GV110">
        <f t="shared" si="110"/>
        <v>0</v>
      </c>
      <c r="GW110">
        <v>1</v>
      </c>
      <c r="GX110">
        <f t="shared" si="111"/>
        <v>0</v>
      </c>
      <c r="HA110">
        <v>0</v>
      </c>
      <c r="HB110">
        <v>0</v>
      </c>
      <c r="HC110">
        <f t="shared" si="112"/>
        <v>0</v>
      </c>
      <c r="IK110">
        <v>0</v>
      </c>
    </row>
    <row r="111" spans="1:245" x14ac:dyDescent="0.2">
      <c r="A111">
        <v>18</v>
      </c>
      <c r="B111">
        <v>1</v>
      </c>
      <c r="C111">
        <v>207</v>
      </c>
      <c r="E111" t="s">
        <v>111</v>
      </c>
      <c r="F111" t="s">
        <v>256</v>
      </c>
      <c r="G111" t="s">
        <v>257</v>
      </c>
      <c r="H111" t="s">
        <v>105</v>
      </c>
      <c r="I111">
        <f>I110*J111</f>
        <v>0.03</v>
      </c>
      <c r="J111">
        <v>1</v>
      </c>
      <c r="O111">
        <f t="shared" si="78"/>
        <v>199.14</v>
      </c>
      <c r="P111">
        <f t="shared" si="79"/>
        <v>199.14</v>
      </c>
      <c r="Q111">
        <f t="shared" si="80"/>
        <v>0</v>
      </c>
      <c r="R111">
        <f t="shared" si="81"/>
        <v>0</v>
      </c>
      <c r="S111">
        <f t="shared" si="82"/>
        <v>0</v>
      </c>
      <c r="T111">
        <f t="shared" si="83"/>
        <v>0</v>
      </c>
      <c r="U111">
        <f t="shared" si="84"/>
        <v>0</v>
      </c>
      <c r="V111">
        <f t="shared" si="85"/>
        <v>0</v>
      </c>
      <c r="W111">
        <f t="shared" si="86"/>
        <v>0.01</v>
      </c>
      <c r="X111">
        <f t="shared" si="87"/>
        <v>0</v>
      </c>
      <c r="Y111">
        <f t="shared" si="88"/>
        <v>0</v>
      </c>
      <c r="AA111">
        <v>42104813</v>
      </c>
      <c r="AB111">
        <f t="shared" si="89"/>
        <v>1127</v>
      </c>
      <c r="AC111">
        <f t="shared" si="90"/>
        <v>1127</v>
      </c>
      <c r="AD111">
        <f t="shared" si="113"/>
        <v>0</v>
      </c>
      <c r="AE111">
        <f t="shared" si="114"/>
        <v>0</v>
      </c>
      <c r="AF111">
        <f t="shared" si="115"/>
        <v>0</v>
      </c>
      <c r="AG111">
        <f t="shared" si="91"/>
        <v>0</v>
      </c>
      <c r="AH111">
        <f t="shared" si="116"/>
        <v>0</v>
      </c>
      <c r="AI111">
        <f t="shared" si="117"/>
        <v>0</v>
      </c>
      <c r="AJ111">
        <f t="shared" si="92"/>
        <v>0.4</v>
      </c>
      <c r="AK111">
        <v>1127</v>
      </c>
      <c r="AL111">
        <v>1127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0.4</v>
      </c>
      <c r="AT111">
        <v>95</v>
      </c>
      <c r="AU111">
        <v>65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5.89</v>
      </c>
      <c r="BD111" t="s">
        <v>3</v>
      </c>
      <c r="BE111" t="s">
        <v>3</v>
      </c>
      <c r="BF111" t="s">
        <v>3</v>
      </c>
      <c r="BG111" t="s">
        <v>3</v>
      </c>
      <c r="BH111">
        <v>3</v>
      </c>
      <c r="BI111">
        <v>2</v>
      </c>
      <c r="BJ111" t="s">
        <v>258</v>
      </c>
      <c r="BM111">
        <v>108001</v>
      </c>
      <c r="BN111">
        <v>0</v>
      </c>
      <c r="BO111" t="s">
        <v>256</v>
      </c>
      <c r="BP111">
        <v>1</v>
      </c>
      <c r="BQ111">
        <v>3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95</v>
      </c>
      <c r="CA111">
        <v>65</v>
      </c>
      <c r="CE111">
        <v>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 t="shared" si="93"/>
        <v>199.14</v>
      </c>
      <c r="CQ111">
        <f t="shared" si="94"/>
        <v>6638.03</v>
      </c>
      <c r="CR111">
        <f t="shared" si="95"/>
        <v>0</v>
      </c>
      <c r="CS111">
        <f t="shared" si="96"/>
        <v>0</v>
      </c>
      <c r="CT111">
        <f t="shared" si="97"/>
        <v>0</v>
      </c>
      <c r="CU111">
        <f t="shared" si="98"/>
        <v>0</v>
      </c>
      <c r="CV111">
        <f t="shared" si="99"/>
        <v>0</v>
      </c>
      <c r="CW111">
        <f t="shared" si="100"/>
        <v>0</v>
      </c>
      <c r="CX111">
        <f t="shared" si="101"/>
        <v>0.4</v>
      </c>
      <c r="CY111">
        <f t="shared" si="102"/>
        <v>0</v>
      </c>
      <c r="CZ111">
        <f t="shared" si="103"/>
        <v>0</v>
      </c>
      <c r="DC111" t="s">
        <v>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105</v>
      </c>
      <c r="DW111" t="s">
        <v>105</v>
      </c>
      <c r="DX111">
        <v>100</v>
      </c>
      <c r="EE111">
        <v>39490723</v>
      </c>
      <c r="EF111">
        <v>3</v>
      </c>
      <c r="EG111" t="s">
        <v>127</v>
      </c>
      <c r="EH111">
        <v>0</v>
      </c>
      <c r="EI111" t="s">
        <v>3</v>
      </c>
      <c r="EJ111">
        <v>2</v>
      </c>
      <c r="EK111">
        <v>108001</v>
      </c>
      <c r="EL111" t="s">
        <v>128</v>
      </c>
      <c r="EM111" t="s">
        <v>129</v>
      </c>
      <c r="EO111" t="s">
        <v>3</v>
      </c>
      <c r="EQ111">
        <v>0</v>
      </c>
      <c r="ER111">
        <v>1127</v>
      </c>
      <c r="ES111">
        <v>1127</v>
      </c>
      <c r="ET111">
        <v>0</v>
      </c>
      <c r="EU111">
        <v>0</v>
      </c>
      <c r="EV111">
        <v>0</v>
      </c>
      <c r="EW111">
        <v>0</v>
      </c>
      <c r="EX111">
        <v>0</v>
      </c>
      <c r="FQ111">
        <v>0</v>
      </c>
      <c r="FR111">
        <f t="shared" si="104"/>
        <v>0</v>
      </c>
      <c r="FS111">
        <v>0</v>
      </c>
      <c r="FX111">
        <v>95</v>
      </c>
      <c r="FY111">
        <v>65</v>
      </c>
      <c r="GA111" t="s">
        <v>3</v>
      </c>
      <c r="GD111">
        <v>1</v>
      </c>
      <c r="GF111">
        <v>-1721488747</v>
      </c>
      <c r="GG111">
        <v>2</v>
      </c>
      <c r="GH111">
        <v>1</v>
      </c>
      <c r="GI111">
        <v>2</v>
      </c>
      <c r="GJ111">
        <v>0</v>
      </c>
      <c r="GK111">
        <v>0</v>
      </c>
      <c r="GL111">
        <f t="shared" si="105"/>
        <v>0</v>
      </c>
      <c r="GM111">
        <f t="shared" si="106"/>
        <v>199.14</v>
      </c>
      <c r="GN111">
        <f t="shared" si="107"/>
        <v>0</v>
      </c>
      <c r="GO111">
        <f t="shared" si="108"/>
        <v>199.14</v>
      </c>
      <c r="GP111">
        <f t="shared" si="109"/>
        <v>0</v>
      </c>
      <c r="GR111">
        <v>0</v>
      </c>
      <c r="GS111">
        <v>3</v>
      </c>
      <c r="GT111">
        <v>0</v>
      </c>
      <c r="GU111" t="s">
        <v>3</v>
      </c>
      <c r="GV111">
        <f t="shared" si="110"/>
        <v>0</v>
      </c>
      <c r="GW111">
        <v>1</v>
      </c>
      <c r="GX111">
        <f t="shared" si="111"/>
        <v>0</v>
      </c>
      <c r="HA111">
        <v>0</v>
      </c>
      <c r="HB111">
        <v>0</v>
      </c>
      <c r="HC111">
        <f t="shared" si="112"/>
        <v>0</v>
      </c>
      <c r="IK111">
        <v>0</v>
      </c>
    </row>
    <row r="112" spans="1:245" x14ac:dyDescent="0.2">
      <c r="A112">
        <v>17</v>
      </c>
      <c r="B112">
        <v>1</v>
      </c>
      <c r="C112">
        <f>ROW(SmtRes!A224)</f>
        <v>224</v>
      </c>
      <c r="D112">
        <f>ROW(EtalonRes!A213)</f>
        <v>213</v>
      </c>
      <c r="E112" t="s">
        <v>113</v>
      </c>
      <c r="F112" t="s">
        <v>259</v>
      </c>
      <c r="G112" t="s">
        <v>260</v>
      </c>
      <c r="H112" t="s">
        <v>261</v>
      </c>
      <c r="I112">
        <v>1</v>
      </c>
      <c r="J112">
        <v>0</v>
      </c>
      <c r="O112">
        <f t="shared" si="78"/>
        <v>610.29</v>
      </c>
      <c r="P112">
        <f t="shared" si="79"/>
        <v>171.14</v>
      </c>
      <c r="Q112">
        <f t="shared" si="80"/>
        <v>7.9</v>
      </c>
      <c r="R112">
        <f t="shared" si="81"/>
        <v>0</v>
      </c>
      <c r="S112">
        <f t="shared" si="82"/>
        <v>431.25</v>
      </c>
      <c r="T112">
        <f t="shared" si="83"/>
        <v>0</v>
      </c>
      <c r="U112">
        <f t="shared" si="84"/>
        <v>1.56</v>
      </c>
      <c r="V112">
        <f t="shared" si="85"/>
        <v>0</v>
      </c>
      <c r="W112">
        <f t="shared" si="86"/>
        <v>0</v>
      </c>
      <c r="X112">
        <f t="shared" si="87"/>
        <v>409.69</v>
      </c>
      <c r="Y112">
        <f t="shared" si="88"/>
        <v>280.31</v>
      </c>
      <c r="AA112">
        <v>42104813</v>
      </c>
      <c r="AB112">
        <f t="shared" si="89"/>
        <v>36.49</v>
      </c>
      <c r="AC112">
        <f t="shared" si="90"/>
        <v>20.52</v>
      </c>
      <c r="AD112">
        <f t="shared" si="113"/>
        <v>1.1299999999999999</v>
      </c>
      <c r="AE112">
        <f t="shared" si="114"/>
        <v>0</v>
      </c>
      <c r="AF112">
        <f t="shared" si="115"/>
        <v>14.84</v>
      </c>
      <c r="AG112">
        <f t="shared" si="91"/>
        <v>0</v>
      </c>
      <c r="AH112">
        <f t="shared" si="116"/>
        <v>1.56</v>
      </c>
      <c r="AI112">
        <f t="shared" si="117"/>
        <v>0</v>
      </c>
      <c r="AJ112">
        <f t="shared" si="92"/>
        <v>0</v>
      </c>
      <c r="AK112">
        <v>36.49</v>
      </c>
      <c r="AL112">
        <v>20.52</v>
      </c>
      <c r="AM112">
        <v>1.1299999999999999</v>
      </c>
      <c r="AN112">
        <v>0</v>
      </c>
      <c r="AO112">
        <v>14.84</v>
      </c>
      <c r="AP112">
        <v>0</v>
      </c>
      <c r="AQ112">
        <v>1.56</v>
      </c>
      <c r="AR112">
        <v>0</v>
      </c>
      <c r="AS112">
        <v>0</v>
      </c>
      <c r="AT112">
        <v>95</v>
      </c>
      <c r="AU112">
        <v>65</v>
      </c>
      <c r="AV112">
        <v>1</v>
      </c>
      <c r="AW112">
        <v>1</v>
      </c>
      <c r="AZ112">
        <v>1</v>
      </c>
      <c r="BA112">
        <v>29.06</v>
      </c>
      <c r="BB112">
        <v>6.99</v>
      </c>
      <c r="BC112">
        <v>8.34</v>
      </c>
      <c r="BD112" t="s">
        <v>3</v>
      </c>
      <c r="BE112" t="s">
        <v>3</v>
      </c>
      <c r="BF112" t="s">
        <v>3</v>
      </c>
      <c r="BG112" t="s">
        <v>3</v>
      </c>
      <c r="BH112">
        <v>0</v>
      </c>
      <c r="BI112">
        <v>2</v>
      </c>
      <c r="BJ112" t="s">
        <v>262</v>
      </c>
      <c r="BM112">
        <v>108001</v>
      </c>
      <c r="BN112">
        <v>0</v>
      </c>
      <c r="BO112" t="s">
        <v>259</v>
      </c>
      <c r="BP112">
        <v>1</v>
      </c>
      <c r="BQ112">
        <v>3</v>
      </c>
      <c r="BR112">
        <v>0</v>
      </c>
      <c r="BS112">
        <v>29.06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95</v>
      </c>
      <c r="CA112">
        <v>65</v>
      </c>
      <c r="CE112">
        <v>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 t="shared" si="93"/>
        <v>610.29</v>
      </c>
      <c r="CQ112">
        <f t="shared" si="94"/>
        <v>171.13679999999999</v>
      </c>
      <c r="CR112">
        <f t="shared" si="95"/>
        <v>7.8986999999999998</v>
      </c>
      <c r="CS112">
        <f t="shared" si="96"/>
        <v>0</v>
      </c>
      <c r="CT112">
        <f t="shared" si="97"/>
        <v>431.25039999999996</v>
      </c>
      <c r="CU112">
        <f t="shared" si="98"/>
        <v>0</v>
      </c>
      <c r="CV112">
        <f t="shared" si="99"/>
        <v>1.56</v>
      </c>
      <c r="CW112">
        <f t="shared" si="100"/>
        <v>0</v>
      </c>
      <c r="CX112">
        <f t="shared" si="101"/>
        <v>0</v>
      </c>
      <c r="CY112">
        <f t="shared" si="102"/>
        <v>409.6875</v>
      </c>
      <c r="CZ112">
        <f t="shared" si="103"/>
        <v>280.3125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1013</v>
      </c>
      <c r="DV112" t="s">
        <v>261</v>
      </c>
      <c r="DW112" t="s">
        <v>261</v>
      </c>
      <c r="DX112">
        <v>1</v>
      </c>
      <c r="EE112">
        <v>39490723</v>
      </c>
      <c r="EF112">
        <v>3</v>
      </c>
      <c r="EG112" t="s">
        <v>127</v>
      </c>
      <c r="EH112">
        <v>0</v>
      </c>
      <c r="EI112" t="s">
        <v>3</v>
      </c>
      <c r="EJ112">
        <v>2</v>
      </c>
      <c r="EK112">
        <v>108001</v>
      </c>
      <c r="EL112" t="s">
        <v>128</v>
      </c>
      <c r="EM112" t="s">
        <v>129</v>
      </c>
      <c r="EO112" t="s">
        <v>3</v>
      </c>
      <c r="EQ112">
        <v>0</v>
      </c>
      <c r="ER112">
        <v>36.49</v>
      </c>
      <c r="ES112">
        <v>20.52</v>
      </c>
      <c r="ET112">
        <v>1.1299999999999999</v>
      </c>
      <c r="EU112">
        <v>0</v>
      </c>
      <c r="EV112">
        <v>14.84</v>
      </c>
      <c r="EW112">
        <v>1.56</v>
      </c>
      <c r="EX112">
        <v>0</v>
      </c>
      <c r="EY112">
        <v>0</v>
      </c>
      <c r="FQ112">
        <v>0</v>
      </c>
      <c r="FR112">
        <f t="shared" si="104"/>
        <v>0</v>
      </c>
      <c r="FS112">
        <v>0</v>
      </c>
      <c r="FX112">
        <v>95</v>
      </c>
      <c r="FY112">
        <v>65</v>
      </c>
      <c r="GA112" t="s">
        <v>3</v>
      </c>
      <c r="GD112">
        <v>1</v>
      </c>
      <c r="GF112">
        <v>-834727787</v>
      </c>
      <c r="GG112">
        <v>2</v>
      </c>
      <c r="GH112">
        <v>1</v>
      </c>
      <c r="GI112">
        <v>2</v>
      </c>
      <c r="GJ112">
        <v>0</v>
      </c>
      <c r="GK112">
        <v>0</v>
      </c>
      <c r="GL112">
        <f t="shared" si="105"/>
        <v>0</v>
      </c>
      <c r="GM112">
        <f t="shared" si="106"/>
        <v>1300.29</v>
      </c>
      <c r="GN112">
        <f t="shared" si="107"/>
        <v>0</v>
      </c>
      <c r="GO112">
        <f t="shared" si="108"/>
        <v>1300.29</v>
      </c>
      <c r="GP112">
        <f t="shared" si="109"/>
        <v>0</v>
      </c>
      <c r="GR112">
        <v>0</v>
      </c>
      <c r="GS112">
        <v>3</v>
      </c>
      <c r="GT112">
        <v>0</v>
      </c>
      <c r="GU112" t="s">
        <v>3</v>
      </c>
      <c r="GV112">
        <f t="shared" si="110"/>
        <v>0</v>
      </c>
      <c r="GW112">
        <v>1</v>
      </c>
      <c r="GX112">
        <f t="shared" si="111"/>
        <v>0</v>
      </c>
      <c r="HA112">
        <v>0</v>
      </c>
      <c r="HB112">
        <v>0</v>
      </c>
      <c r="HC112">
        <f t="shared" si="112"/>
        <v>0</v>
      </c>
      <c r="IK112">
        <v>0</v>
      </c>
    </row>
    <row r="113" spans="1:245" x14ac:dyDescent="0.2">
      <c r="A113">
        <v>18</v>
      </c>
      <c r="B113">
        <v>1</v>
      </c>
      <c r="C113">
        <v>223</v>
      </c>
      <c r="E113" t="s">
        <v>263</v>
      </c>
      <c r="F113" t="s">
        <v>264</v>
      </c>
      <c r="G113" t="s">
        <v>265</v>
      </c>
      <c r="H113" t="s">
        <v>133</v>
      </c>
      <c r="I113">
        <f>I112*J113</f>
        <v>1</v>
      </c>
      <c r="J113">
        <v>1</v>
      </c>
      <c r="O113">
        <f t="shared" si="78"/>
        <v>480.17</v>
      </c>
      <c r="P113">
        <f t="shared" si="79"/>
        <v>480.17</v>
      </c>
      <c r="Q113">
        <f t="shared" si="80"/>
        <v>0</v>
      </c>
      <c r="R113">
        <f t="shared" si="81"/>
        <v>0</v>
      </c>
      <c r="S113">
        <f t="shared" si="82"/>
        <v>0</v>
      </c>
      <c r="T113">
        <f t="shared" si="83"/>
        <v>0</v>
      </c>
      <c r="U113">
        <f t="shared" si="84"/>
        <v>0</v>
      </c>
      <c r="V113">
        <f t="shared" si="85"/>
        <v>0</v>
      </c>
      <c r="W113">
        <f t="shared" si="86"/>
        <v>0.02</v>
      </c>
      <c r="X113">
        <f t="shared" si="87"/>
        <v>0</v>
      </c>
      <c r="Y113">
        <f t="shared" si="88"/>
        <v>0</v>
      </c>
      <c r="AA113">
        <v>42104813</v>
      </c>
      <c r="AB113">
        <f t="shared" si="89"/>
        <v>162.22</v>
      </c>
      <c r="AC113">
        <f t="shared" si="90"/>
        <v>162.22</v>
      </c>
      <c r="AD113">
        <f t="shared" si="113"/>
        <v>0</v>
      </c>
      <c r="AE113">
        <f t="shared" si="114"/>
        <v>0</v>
      </c>
      <c r="AF113">
        <f t="shared" si="115"/>
        <v>0</v>
      </c>
      <c r="AG113">
        <f t="shared" si="91"/>
        <v>0</v>
      </c>
      <c r="AH113">
        <f t="shared" si="116"/>
        <v>0</v>
      </c>
      <c r="AI113">
        <f t="shared" si="117"/>
        <v>0</v>
      </c>
      <c r="AJ113">
        <f t="shared" si="92"/>
        <v>0.02</v>
      </c>
      <c r="AK113">
        <v>162.22</v>
      </c>
      <c r="AL113">
        <v>162.22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0.02</v>
      </c>
      <c r="AT113">
        <v>95</v>
      </c>
      <c r="AU113">
        <v>65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2.96</v>
      </c>
      <c r="BD113" t="s">
        <v>3</v>
      </c>
      <c r="BE113" t="s">
        <v>3</v>
      </c>
      <c r="BF113" t="s">
        <v>3</v>
      </c>
      <c r="BG113" t="s">
        <v>3</v>
      </c>
      <c r="BH113">
        <v>3</v>
      </c>
      <c r="BI113">
        <v>2</v>
      </c>
      <c r="BJ113" t="s">
        <v>266</v>
      </c>
      <c r="BM113">
        <v>108001</v>
      </c>
      <c r="BN113">
        <v>0</v>
      </c>
      <c r="BO113" t="s">
        <v>264</v>
      </c>
      <c r="BP113">
        <v>1</v>
      </c>
      <c r="BQ113">
        <v>3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3</v>
      </c>
      <c r="BZ113">
        <v>95</v>
      </c>
      <c r="CA113">
        <v>65</v>
      </c>
      <c r="CE113">
        <v>0</v>
      </c>
      <c r="CF113">
        <v>0</v>
      </c>
      <c r="CG113">
        <v>0</v>
      </c>
      <c r="CM113">
        <v>0</v>
      </c>
      <c r="CN113" t="s">
        <v>3</v>
      </c>
      <c r="CO113">
        <v>0</v>
      </c>
      <c r="CP113">
        <f t="shared" si="93"/>
        <v>480.17</v>
      </c>
      <c r="CQ113">
        <f t="shared" si="94"/>
        <v>480.1712</v>
      </c>
      <c r="CR113">
        <f t="shared" si="95"/>
        <v>0</v>
      </c>
      <c r="CS113">
        <f t="shared" si="96"/>
        <v>0</v>
      </c>
      <c r="CT113">
        <f t="shared" si="97"/>
        <v>0</v>
      </c>
      <c r="CU113">
        <f t="shared" si="98"/>
        <v>0</v>
      </c>
      <c r="CV113">
        <f t="shared" si="99"/>
        <v>0</v>
      </c>
      <c r="CW113">
        <f t="shared" si="100"/>
        <v>0</v>
      </c>
      <c r="CX113">
        <f t="shared" si="101"/>
        <v>0.02</v>
      </c>
      <c r="CY113">
        <f t="shared" si="102"/>
        <v>0</v>
      </c>
      <c r="CZ113">
        <f t="shared" si="103"/>
        <v>0</v>
      </c>
      <c r="DC113" t="s">
        <v>3</v>
      </c>
      <c r="DD113" t="s">
        <v>3</v>
      </c>
      <c r="DE113" t="s">
        <v>3</v>
      </c>
      <c r="DF113" t="s">
        <v>3</v>
      </c>
      <c r="DG113" t="s">
        <v>3</v>
      </c>
      <c r="DH113" t="s">
        <v>3</v>
      </c>
      <c r="DI113" t="s">
        <v>3</v>
      </c>
      <c r="DJ113" t="s">
        <v>3</v>
      </c>
      <c r="DK113" t="s">
        <v>3</v>
      </c>
      <c r="DL113" t="s">
        <v>3</v>
      </c>
      <c r="DM113" t="s">
        <v>3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133</v>
      </c>
      <c r="DW113" t="s">
        <v>133</v>
      </c>
      <c r="DX113">
        <v>1</v>
      </c>
      <c r="EE113">
        <v>39490723</v>
      </c>
      <c r="EF113">
        <v>3</v>
      </c>
      <c r="EG113" t="s">
        <v>127</v>
      </c>
      <c r="EH113">
        <v>0</v>
      </c>
      <c r="EI113" t="s">
        <v>3</v>
      </c>
      <c r="EJ113">
        <v>2</v>
      </c>
      <c r="EK113">
        <v>108001</v>
      </c>
      <c r="EL113" t="s">
        <v>128</v>
      </c>
      <c r="EM113" t="s">
        <v>129</v>
      </c>
      <c r="EO113" t="s">
        <v>3</v>
      </c>
      <c r="EQ113">
        <v>0</v>
      </c>
      <c r="ER113">
        <v>162.22</v>
      </c>
      <c r="ES113">
        <v>162.22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 t="shared" si="104"/>
        <v>0</v>
      </c>
      <c r="FS113">
        <v>0</v>
      </c>
      <c r="FX113">
        <v>95</v>
      </c>
      <c r="FY113">
        <v>65</v>
      </c>
      <c r="GA113" t="s">
        <v>3</v>
      </c>
      <c r="GD113">
        <v>1</v>
      </c>
      <c r="GF113">
        <v>-1604504460</v>
      </c>
      <c r="GG113">
        <v>2</v>
      </c>
      <c r="GH113">
        <v>1</v>
      </c>
      <c r="GI113">
        <v>2</v>
      </c>
      <c r="GJ113">
        <v>0</v>
      </c>
      <c r="GK113">
        <v>0</v>
      </c>
      <c r="GL113">
        <f t="shared" si="105"/>
        <v>0</v>
      </c>
      <c r="GM113">
        <f t="shared" si="106"/>
        <v>480.17</v>
      </c>
      <c r="GN113">
        <f t="shared" si="107"/>
        <v>0</v>
      </c>
      <c r="GO113">
        <f t="shared" si="108"/>
        <v>480.17</v>
      </c>
      <c r="GP113">
        <f t="shared" si="109"/>
        <v>0</v>
      </c>
      <c r="GR113">
        <v>0</v>
      </c>
      <c r="GS113">
        <v>3</v>
      </c>
      <c r="GT113">
        <v>0</v>
      </c>
      <c r="GU113" t="s">
        <v>3</v>
      </c>
      <c r="GV113">
        <f t="shared" si="110"/>
        <v>0</v>
      </c>
      <c r="GW113">
        <v>1</v>
      </c>
      <c r="GX113">
        <f t="shared" si="111"/>
        <v>0</v>
      </c>
      <c r="HA113">
        <v>0</v>
      </c>
      <c r="HB113">
        <v>0</v>
      </c>
      <c r="HC113">
        <f t="shared" si="112"/>
        <v>0</v>
      </c>
      <c r="IK113">
        <v>0</v>
      </c>
    </row>
    <row r="114" spans="1:245" x14ac:dyDescent="0.2">
      <c r="A114">
        <v>17</v>
      </c>
      <c r="B114">
        <v>1</v>
      </c>
      <c r="C114">
        <f>ROW(SmtRes!A231)</f>
        <v>231</v>
      </c>
      <c r="D114">
        <f>ROW(EtalonRes!A219)</f>
        <v>219</v>
      </c>
      <c r="E114" t="s">
        <v>119</v>
      </c>
      <c r="F114" t="s">
        <v>267</v>
      </c>
      <c r="G114" t="s">
        <v>268</v>
      </c>
      <c r="H114" t="s">
        <v>269</v>
      </c>
      <c r="I114">
        <f>ROUND(2/10,9)</f>
        <v>0.2</v>
      </c>
      <c r="J114">
        <v>0</v>
      </c>
      <c r="O114">
        <f t="shared" si="78"/>
        <v>445.51</v>
      </c>
      <c r="P114">
        <f t="shared" si="79"/>
        <v>265.27</v>
      </c>
      <c r="Q114">
        <f t="shared" si="80"/>
        <v>0.18</v>
      </c>
      <c r="R114">
        <f t="shared" si="81"/>
        <v>0</v>
      </c>
      <c r="S114">
        <f t="shared" si="82"/>
        <v>180.06</v>
      </c>
      <c r="T114">
        <f t="shared" si="83"/>
        <v>0</v>
      </c>
      <c r="U114">
        <f t="shared" si="84"/>
        <v>0.64400000000000002</v>
      </c>
      <c r="V114">
        <f t="shared" si="85"/>
        <v>0</v>
      </c>
      <c r="W114">
        <f t="shared" si="86"/>
        <v>0</v>
      </c>
      <c r="X114">
        <f t="shared" si="87"/>
        <v>207.07</v>
      </c>
      <c r="Y114">
        <f t="shared" si="88"/>
        <v>127.84</v>
      </c>
      <c r="AA114">
        <v>42104813</v>
      </c>
      <c r="AB114">
        <f t="shared" si="89"/>
        <v>1226.1510000000001</v>
      </c>
      <c r="AC114">
        <f t="shared" si="90"/>
        <v>1194.92</v>
      </c>
      <c r="AD114">
        <f>ROUND(((((ET114*1.25))-((EU114*1.25)))+AE114),6)</f>
        <v>0.25</v>
      </c>
      <c r="AE114">
        <f>ROUND(((EU114*1.25)),6)</f>
        <v>0</v>
      </c>
      <c r="AF114">
        <f>ROUND(((EV114*1.15)),6)</f>
        <v>30.981000000000002</v>
      </c>
      <c r="AG114">
        <f t="shared" si="91"/>
        <v>0</v>
      </c>
      <c r="AH114">
        <f>((EW114*1.15))</f>
        <v>3.2199999999999998</v>
      </c>
      <c r="AI114">
        <f>((EX114*1.25))</f>
        <v>0</v>
      </c>
      <c r="AJ114">
        <f t="shared" si="92"/>
        <v>0</v>
      </c>
      <c r="AK114">
        <v>1222.06</v>
      </c>
      <c r="AL114">
        <v>1194.92</v>
      </c>
      <c r="AM114">
        <v>0.2</v>
      </c>
      <c r="AN114">
        <v>0</v>
      </c>
      <c r="AO114">
        <v>26.94</v>
      </c>
      <c r="AP114">
        <v>0</v>
      </c>
      <c r="AQ114">
        <v>2.8</v>
      </c>
      <c r="AR114">
        <v>0</v>
      </c>
      <c r="AS114">
        <v>0</v>
      </c>
      <c r="AT114">
        <v>115</v>
      </c>
      <c r="AU114">
        <v>71</v>
      </c>
      <c r="AV114">
        <v>1</v>
      </c>
      <c r="AW114">
        <v>1</v>
      </c>
      <c r="AZ114">
        <v>1</v>
      </c>
      <c r="BA114">
        <v>29.06</v>
      </c>
      <c r="BB114">
        <v>3.65</v>
      </c>
      <c r="BC114">
        <v>1.1100000000000001</v>
      </c>
      <c r="BD114" t="s">
        <v>3</v>
      </c>
      <c r="BE114" t="s">
        <v>3</v>
      </c>
      <c r="BF114" t="s">
        <v>3</v>
      </c>
      <c r="BG114" t="s">
        <v>3</v>
      </c>
      <c r="BH114">
        <v>0</v>
      </c>
      <c r="BI114">
        <v>1</v>
      </c>
      <c r="BJ114" t="s">
        <v>270</v>
      </c>
      <c r="BM114">
        <v>17001</v>
      </c>
      <c r="BN114">
        <v>0</v>
      </c>
      <c r="BO114" t="s">
        <v>267</v>
      </c>
      <c r="BP114">
        <v>1</v>
      </c>
      <c r="BQ114">
        <v>2</v>
      </c>
      <c r="BR114">
        <v>0</v>
      </c>
      <c r="BS114">
        <v>29.06</v>
      </c>
      <c r="BT114">
        <v>1</v>
      </c>
      <c r="BU114">
        <v>1</v>
      </c>
      <c r="BV114">
        <v>1</v>
      </c>
      <c r="BW114">
        <v>1</v>
      </c>
      <c r="BX114">
        <v>1</v>
      </c>
      <c r="BY114" t="s">
        <v>3</v>
      </c>
      <c r="BZ114">
        <v>128</v>
      </c>
      <c r="CA114">
        <v>83</v>
      </c>
      <c r="CE114">
        <v>0</v>
      </c>
      <c r="CF114">
        <v>0</v>
      </c>
      <c r="CG114">
        <v>0</v>
      </c>
      <c r="CM114">
        <v>0</v>
      </c>
      <c r="CN114" t="s">
        <v>761</v>
      </c>
      <c r="CO114">
        <v>0</v>
      </c>
      <c r="CP114">
        <f t="shared" si="93"/>
        <v>445.51</v>
      </c>
      <c r="CQ114">
        <f t="shared" si="94"/>
        <v>1326.3612000000003</v>
      </c>
      <c r="CR114">
        <f t="shared" si="95"/>
        <v>0.91249999999999998</v>
      </c>
      <c r="CS114">
        <f t="shared" si="96"/>
        <v>0</v>
      </c>
      <c r="CT114">
        <f t="shared" si="97"/>
        <v>900.30786000000001</v>
      </c>
      <c r="CU114">
        <f t="shared" si="98"/>
        <v>0</v>
      </c>
      <c r="CV114">
        <f t="shared" si="99"/>
        <v>3.2199999999999998</v>
      </c>
      <c r="CW114">
        <f t="shared" si="100"/>
        <v>0</v>
      </c>
      <c r="CX114">
        <f t="shared" si="101"/>
        <v>0</v>
      </c>
      <c r="CY114">
        <f t="shared" si="102"/>
        <v>207.06900000000002</v>
      </c>
      <c r="CZ114">
        <f t="shared" si="103"/>
        <v>127.8426</v>
      </c>
      <c r="DC114" t="s">
        <v>3</v>
      </c>
      <c r="DD114" t="s">
        <v>3</v>
      </c>
      <c r="DE114" t="s">
        <v>52</v>
      </c>
      <c r="DF114" t="s">
        <v>52</v>
      </c>
      <c r="DG114" t="s">
        <v>53</v>
      </c>
      <c r="DH114" t="s">
        <v>3</v>
      </c>
      <c r="DI114" t="s">
        <v>53</v>
      </c>
      <c r="DJ114" t="s">
        <v>52</v>
      </c>
      <c r="DK114" t="s">
        <v>3</v>
      </c>
      <c r="DL114" t="s">
        <v>3</v>
      </c>
      <c r="DM114" t="s">
        <v>3</v>
      </c>
      <c r="DN114">
        <v>0</v>
      </c>
      <c r="DO114">
        <v>0</v>
      </c>
      <c r="DP114">
        <v>1</v>
      </c>
      <c r="DQ114">
        <v>1</v>
      </c>
      <c r="DU114">
        <v>1010</v>
      </c>
      <c r="DV114" t="s">
        <v>269</v>
      </c>
      <c r="DW114" t="s">
        <v>269</v>
      </c>
      <c r="DX114">
        <v>10</v>
      </c>
      <c r="EE114">
        <v>39490868</v>
      </c>
      <c r="EF114">
        <v>2</v>
      </c>
      <c r="EG114" t="s">
        <v>54</v>
      </c>
      <c r="EH114">
        <v>0</v>
      </c>
      <c r="EI114" t="s">
        <v>3</v>
      </c>
      <c r="EJ114">
        <v>1</v>
      </c>
      <c r="EK114">
        <v>17001</v>
      </c>
      <c r="EL114" t="s">
        <v>271</v>
      </c>
      <c r="EM114" t="s">
        <v>272</v>
      </c>
      <c r="EO114" t="s">
        <v>57</v>
      </c>
      <c r="EQ114">
        <v>0</v>
      </c>
      <c r="ER114">
        <v>1222.06</v>
      </c>
      <c r="ES114">
        <v>1194.92</v>
      </c>
      <c r="ET114">
        <v>0.2</v>
      </c>
      <c r="EU114">
        <v>0</v>
      </c>
      <c r="EV114">
        <v>26.94</v>
      </c>
      <c r="EW114">
        <v>2.8</v>
      </c>
      <c r="EX114">
        <v>0</v>
      </c>
      <c r="EY114">
        <v>0</v>
      </c>
      <c r="FQ114">
        <v>0</v>
      </c>
      <c r="FR114">
        <f t="shared" si="104"/>
        <v>0</v>
      </c>
      <c r="FS114">
        <v>0</v>
      </c>
      <c r="FT114" t="s">
        <v>58</v>
      </c>
      <c r="FU114" t="s">
        <v>59</v>
      </c>
      <c r="FX114">
        <v>115.2</v>
      </c>
      <c r="FY114">
        <v>70.55</v>
      </c>
      <c r="GA114" t="s">
        <v>3</v>
      </c>
      <c r="GD114">
        <v>1</v>
      </c>
      <c r="GF114">
        <v>-126057921</v>
      </c>
      <c r="GG114">
        <v>2</v>
      </c>
      <c r="GH114">
        <v>1</v>
      </c>
      <c r="GI114">
        <v>2</v>
      </c>
      <c r="GJ114">
        <v>0</v>
      </c>
      <c r="GK114">
        <v>0</v>
      </c>
      <c r="GL114">
        <f t="shared" si="105"/>
        <v>0</v>
      </c>
      <c r="GM114">
        <f t="shared" si="106"/>
        <v>780.42</v>
      </c>
      <c r="GN114">
        <f t="shared" si="107"/>
        <v>780.42</v>
      </c>
      <c r="GO114">
        <f t="shared" si="108"/>
        <v>0</v>
      </c>
      <c r="GP114">
        <f t="shared" si="109"/>
        <v>0</v>
      </c>
      <c r="GR114">
        <v>0</v>
      </c>
      <c r="GS114">
        <v>3</v>
      </c>
      <c r="GT114">
        <v>0</v>
      </c>
      <c r="GU114" t="s">
        <v>3</v>
      </c>
      <c r="GV114">
        <f t="shared" si="110"/>
        <v>0</v>
      </c>
      <c r="GW114">
        <v>1</v>
      </c>
      <c r="GX114">
        <f t="shared" si="111"/>
        <v>0</v>
      </c>
      <c r="HA114">
        <v>0</v>
      </c>
      <c r="HB114">
        <v>0</v>
      </c>
      <c r="HC114">
        <f t="shared" si="112"/>
        <v>0</v>
      </c>
      <c r="IK114">
        <v>0</v>
      </c>
    </row>
    <row r="115" spans="1:245" x14ac:dyDescent="0.2">
      <c r="A115">
        <v>18</v>
      </c>
      <c r="B115">
        <v>1</v>
      </c>
      <c r="C115">
        <v>230</v>
      </c>
      <c r="E115" t="s">
        <v>273</v>
      </c>
      <c r="F115" t="s">
        <v>274</v>
      </c>
      <c r="G115" t="s">
        <v>275</v>
      </c>
      <c r="H115" t="s">
        <v>133</v>
      </c>
      <c r="I115">
        <f>I114*J115</f>
        <v>-2</v>
      </c>
      <c r="J115">
        <v>-10</v>
      </c>
      <c r="O115">
        <f t="shared" si="78"/>
        <v>-261.58</v>
      </c>
      <c r="P115">
        <f t="shared" si="79"/>
        <v>-261.58</v>
      </c>
      <c r="Q115">
        <f t="shared" si="80"/>
        <v>0</v>
      </c>
      <c r="R115">
        <f t="shared" si="81"/>
        <v>0</v>
      </c>
      <c r="S115">
        <f t="shared" si="82"/>
        <v>0</v>
      </c>
      <c r="T115">
        <f t="shared" si="83"/>
        <v>0</v>
      </c>
      <c r="U115">
        <f t="shared" si="84"/>
        <v>0</v>
      </c>
      <c r="V115">
        <f t="shared" si="85"/>
        <v>0</v>
      </c>
      <c r="W115">
        <f t="shared" si="86"/>
        <v>0</v>
      </c>
      <c r="X115">
        <f t="shared" si="87"/>
        <v>0</v>
      </c>
      <c r="Y115">
        <f t="shared" si="88"/>
        <v>0</v>
      </c>
      <c r="AA115">
        <v>42104813</v>
      </c>
      <c r="AB115">
        <f t="shared" si="89"/>
        <v>118.9</v>
      </c>
      <c r="AC115">
        <f t="shared" si="90"/>
        <v>118.9</v>
      </c>
      <c r="AD115">
        <f>ROUND((((ET115)-(EU115))+AE115),6)</f>
        <v>0</v>
      </c>
      <c r="AE115">
        <f t="shared" ref="AE115:AF118" si="118">ROUND((EU115),6)</f>
        <v>0</v>
      </c>
      <c r="AF115">
        <f t="shared" si="118"/>
        <v>0</v>
      </c>
      <c r="AG115">
        <f t="shared" si="91"/>
        <v>0</v>
      </c>
      <c r="AH115">
        <f t="shared" ref="AH115:AI118" si="119">(EW115)</f>
        <v>0</v>
      </c>
      <c r="AI115">
        <f t="shared" si="119"/>
        <v>0</v>
      </c>
      <c r="AJ115">
        <f t="shared" si="92"/>
        <v>0</v>
      </c>
      <c r="AK115">
        <v>118.9</v>
      </c>
      <c r="AL115">
        <v>118.9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115</v>
      </c>
      <c r="AU115">
        <v>71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1.1000000000000001</v>
      </c>
      <c r="BD115" t="s">
        <v>3</v>
      </c>
      <c r="BE115" t="s">
        <v>3</v>
      </c>
      <c r="BF115" t="s">
        <v>3</v>
      </c>
      <c r="BG115" t="s">
        <v>3</v>
      </c>
      <c r="BH115">
        <v>3</v>
      </c>
      <c r="BI115">
        <v>1</v>
      </c>
      <c r="BJ115" t="s">
        <v>276</v>
      </c>
      <c r="BM115">
        <v>17001</v>
      </c>
      <c r="BN115">
        <v>0</v>
      </c>
      <c r="BO115" t="s">
        <v>274</v>
      </c>
      <c r="BP115">
        <v>1</v>
      </c>
      <c r="BQ115">
        <v>2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3</v>
      </c>
      <c r="BZ115">
        <v>128</v>
      </c>
      <c r="CA115">
        <v>83</v>
      </c>
      <c r="CE115">
        <v>0</v>
      </c>
      <c r="CF115">
        <v>0</v>
      </c>
      <c r="CG115">
        <v>0</v>
      </c>
      <c r="CM115">
        <v>0</v>
      </c>
      <c r="CN115" t="s">
        <v>3</v>
      </c>
      <c r="CO115">
        <v>0</v>
      </c>
      <c r="CP115">
        <f t="shared" si="93"/>
        <v>-261.58</v>
      </c>
      <c r="CQ115">
        <f t="shared" si="94"/>
        <v>130.79000000000002</v>
      </c>
      <c r="CR115">
        <f t="shared" si="95"/>
        <v>0</v>
      </c>
      <c r="CS115">
        <f t="shared" si="96"/>
        <v>0</v>
      </c>
      <c r="CT115">
        <f t="shared" si="97"/>
        <v>0</v>
      </c>
      <c r="CU115">
        <f t="shared" si="98"/>
        <v>0</v>
      </c>
      <c r="CV115">
        <f t="shared" si="99"/>
        <v>0</v>
      </c>
      <c r="CW115">
        <f t="shared" si="100"/>
        <v>0</v>
      </c>
      <c r="CX115">
        <f t="shared" si="101"/>
        <v>0</v>
      </c>
      <c r="CY115">
        <f t="shared" si="102"/>
        <v>0</v>
      </c>
      <c r="CZ115">
        <f t="shared" si="103"/>
        <v>0</v>
      </c>
      <c r="DC115" t="s">
        <v>3</v>
      </c>
      <c r="DD115" t="s">
        <v>3</v>
      </c>
      <c r="DE115" t="s">
        <v>3</v>
      </c>
      <c r="DF115" t="s">
        <v>3</v>
      </c>
      <c r="DG115" t="s">
        <v>3</v>
      </c>
      <c r="DH115" t="s">
        <v>3</v>
      </c>
      <c r="DI115" t="s">
        <v>3</v>
      </c>
      <c r="DJ115" t="s">
        <v>3</v>
      </c>
      <c r="DK115" t="s">
        <v>3</v>
      </c>
      <c r="DL115" t="s">
        <v>3</v>
      </c>
      <c r="DM115" t="s">
        <v>3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133</v>
      </c>
      <c r="DW115" t="s">
        <v>133</v>
      </c>
      <c r="DX115">
        <v>1</v>
      </c>
      <c r="EE115">
        <v>39490868</v>
      </c>
      <c r="EF115">
        <v>2</v>
      </c>
      <c r="EG115" t="s">
        <v>54</v>
      </c>
      <c r="EH115">
        <v>0</v>
      </c>
      <c r="EI115" t="s">
        <v>3</v>
      </c>
      <c r="EJ115">
        <v>1</v>
      </c>
      <c r="EK115">
        <v>17001</v>
      </c>
      <c r="EL115" t="s">
        <v>271</v>
      </c>
      <c r="EM115" t="s">
        <v>272</v>
      </c>
      <c r="EO115" t="s">
        <v>3</v>
      </c>
      <c r="EQ115">
        <v>0</v>
      </c>
      <c r="ER115">
        <v>118.9</v>
      </c>
      <c r="ES115">
        <v>118.9</v>
      </c>
      <c r="ET115">
        <v>0</v>
      </c>
      <c r="EU115">
        <v>0</v>
      </c>
      <c r="EV115">
        <v>0</v>
      </c>
      <c r="EW115">
        <v>0</v>
      </c>
      <c r="EX115">
        <v>0</v>
      </c>
      <c r="FQ115">
        <v>0</v>
      </c>
      <c r="FR115">
        <f t="shared" si="104"/>
        <v>0</v>
      </c>
      <c r="FS115">
        <v>0</v>
      </c>
      <c r="FT115" t="s">
        <v>58</v>
      </c>
      <c r="FU115" t="s">
        <v>59</v>
      </c>
      <c r="FX115">
        <v>115.2</v>
      </c>
      <c r="FY115">
        <v>70.55</v>
      </c>
      <c r="GA115" t="s">
        <v>3</v>
      </c>
      <c r="GD115">
        <v>1</v>
      </c>
      <c r="GF115">
        <v>415860548</v>
      </c>
      <c r="GG115">
        <v>2</v>
      </c>
      <c r="GH115">
        <v>1</v>
      </c>
      <c r="GI115">
        <v>2</v>
      </c>
      <c r="GJ115">
        <v>0</v>
      </c>
      <c r="GK115">
        <v>0</v>
      </c>
      <c r="GL115">
        <f t="shared" si="105"/>
        <v>0</v>
      </c>
      <c r="GM115">
        <f t="shared" si="106"/>
        <v>-261.58</v>
      </c>
      <c r="GN115">
        <f t="shared" si="107"/>
        <v>-261.58</v>
      </c>
      <c r="GO115">
        <f t="shared" si="108"/>
        <v>0</v>
      </c>
      <c r="GP115">
        <f t="shared" si="109"/>
        <v>0</v>
      </c>
      <c r="GR115">
        <v>0</v>
      </c>
      <c r="GS115">
        <v>3</v>
      </c>
      <c r="GT115">
        <v>0</v>
      </c>
      <c r="GU115" t="s">
        <v>3</v>
      </c>
      <c r="GV115">
        <f t="shared" si="110"/>
        <v>0</v>
      </c>
      <c r="GW115">
        <v>1</v>
      </c>
      <c r="GX115">
        <f t="shared" si="111"/>
        <v>0</v>
      </c>
      <c r="HA115">
        <v>0</v>
      </c>
      <c r="HB115">
        <v>0</v>
      </c>
      <c r="HC115">
        <f t="shared" si="112"/>
        <v>0</v>
      </c>
      <c r="IK115">
        <v>0</v>
      </c>
    </row>
    <row r="116" spans="1:245" x14ac:dyDescent="0.2">
      <c r="A116">
        <v>18</v>
      </c>
      <c r="B116">
        <v>1</v>
      </c>
      <c r="C116">
        <v>231</v>
      </c>
      <c r="E116" t="s">
        <v>277</v>
      </c>
      <c r="F116" t="s">
        <v>278</v>
      </c>
      <c r="G116" t="s">
        <v>279</v>
      </c>
      <c r="H116" t="s">
        <v>280</v>
      </c>
      <c r="I116">
        <f>I114*J116</f>
        <v>2</v>
      </c>
      <c r="J116">
        <v>10</v>
      </c>
      <c r="O116">
        <f t="shared" si="78"/>
        <v>3000</v>
      </c>
      <c r="P116">
        <f t="shared" si="79"/>
        <v>3000</v>
      </c>
      <c r="Q116">
        <f t="shared" si="80"/>
        <v>0</v>
      </c>
      <c r="R116">
        <f t="shared" si="81"/>
        <v>0</v>
      </c>
      <c r="S116">
        <f t="shared" si="82"/>
        <v>0</v>
      </c>
      <c r="T116">
        <f t="shared" si="83"/>
        <v>0</v>
      </c>
      <c r="U116">
        <f t="shared" si="84"/>
        <v>0</v>
      </c>
      <c r="V116">
        <f t="shared" si="85"/>
        <v>0</v>
      </c>
      <c r="W116">
        <f t="shared" si="86"/>
        <v>0</v>
      </c>
      <c r="X116">
        <f t="shared" si="87"/>
        <v>0</v>
      </c>
      <c r="Y116">
        <f t="shared" si="88"/>
        <v>0</v>
      </c>
      <c r="AA116">
        <v>42104813</v>
      </c>
      <c r="AB116">
        <f t="shared" si="89"/>
        <v>1500</v>
      </c>
      <c r="AC116">
        <f t="shared" si="90"/>
        <v>1500</v>
      </c>
      <c r="AD116">
        <f>ROUND((((ET116)-(EU116))+AE116),6)</f>
        <v>0</v>
      </c>
      <c r="AE116">
        <f t="shared" si="118"/>
        <v>0</v>
      </c>
      <c r="AF116">
        <f t="shared" si="118"/>
        <v>0</v>
      </c>
      <c r="AG116">
        <f t="shared" si="91"/>
        <v>0</v>
      </c>
      <c r="AH116">
        <f t="shared" si="119"/>
        <v>0</v>
      </c>
      <c r="AI116">
        <f t="shared" si="119"/>
        <v>0</v>
      </c>
      <c r="AJ116">
        <f t="shared" si="92"/>
        <v>0</v>
      </c>
      <c r="AK116">
        <v>1500</v>
      </c>
      <c r="AL116">
        <v>1500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115</v>
      </c>
      <c r="AU116">
        <v>71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1</v>
      </c>
      <c r="BD116" t="s">
        <v>3</v>
      </c>
      <c r="BE116" t="s">
        <v>3</v>
      </c>
      <c r="BF116" t="s">
        <v>3</v>
      </c>
      <c r="BG116" t="s">
        <v>3</v>
      </c>
      <c r="BH116">
        <v>3</v>
      </c>
      <c r="BI116">
        <v>1</v>
      </c>
      <c r="BJ116" t="s">
        <v>3</v>
      </c>
      <c r="BM116">
        <v>17001</v>
      </c>
      <c r="BN116">
        <v>0</v>
      </c>
      <c r="BO116" t="s">
        <v>3</v>
      </c>
      <c r="BP116">
        <v>0</v>
      </c>
      <c r="BQ116">
        <v>2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</v>
      </c>
      <c r="BZ116">
        <v>128</v>
      </c>
      <c r="CA116">
        <v>83</v>
      </c>
      <c r="CE116">
        <v>0</v>
      </c>
      <c r="CF116">
        <v>0</v>
      </c>
      <c r="CG116">
        <v>0</v>
      </c>
      <c r="CM116">
        <v>0</v>
      </c>
      <c r="CN116" t="s">
        <v>3</v>
      </c>
      <c r="CO116">
        <v>0</v>
      </c>
      <c r="CP116">
        <f t="shared" si="93"/>
        <v>3000</v>
      </c>
      <c r="CQ116">
        <f t="shared" si="94"/>
        <v>1500</v>
      </c>
      <c r="CR116">
        <f t="shared" si="95"/>
        <v>0</v>
      </c>
      <c r="CS116">
        <f t="shared" si="96"/>
        <v>0</v>
      </c>
      <c r="CT116">
        <f t="shared" si="97"/>
        <v>0</v>
      </c>
      <c r="CU116">
        <f t="shared" si="98"/>
        <v>0</v>
      </c>
      <c r="CV116">
        <f t="shared" si="99"/>
        <v>0</v>
      </c>
      <c r="CW116">
        <f t="shared" si="100"/>
        <v>0</v>
      </c>
      <c r="CX116">
        <f t="shared" si="101"/>
        <v>0</v>
      </c>
      <c r="CY116">
        <f t="shared" si="102"/>
        <v>0</v>
      </c>
      <c r="CZ116">
        <f t="shared" si="103"/>
        <v>0</v>
      </c>
      <c r="DC116" t="s">
        <v>3</v>
      </c>
      <c r="DD116" t="s">
        <v>3</v>
      </c>
      <c r="DE116" t="s">
        <v>3</v>
      </c>
      <c r="DF116" t="s">
        <v>3</v>
      </c>
      <c r="DG116" t="s">
        <v>3</v>
      </c>
      <c r="DH116" t="s">
        <v>3</v>
      </c>
      <c r="DI116" t="s">
        <v>3</v>
      </c>
      <c r="DJ116" t="s">
        <v>3</v>
      </c>
      <c r="DK116" t="s">
        <v>3</v>
      </c>
      <c r="DL116" t="s">
        <v>3</v>
      </c>
      <c r="DM116" t="s">
        <v>3</v>
      </c>
      <c r="DN116">
        <v>0</v>
      </c>
      <c r="DO116">
        <v>0</v>
      </c>
      <c r="DP116">
        <v>1</v>
      </c>
      <c r="DQ116">
        <v>1</v>
      </c>
      <c r="DU116">
        <v>1013</v>
      </c>
      <c r="DV116" t="s">
        <v>280</v>
      </c>
      <c r="DW116" t="s">
        <v>280</v>
      </c>
      <c r="DX116">
        <v>1</v>
      </c>
      <c r="EE116">
        <v>39490868</v>
      </c>
      <c r="EF116">
        <v>2</v>
      </c>
      <c r="EG116" t="s">
        <v>54</v>
      </c>
      <c r="EH116">
        <v>0</v>
      </c>
      <c r="EI116" t="s">
        <v>3</v>
      </c>
      <c r="EJ116">
        <v>1</v>
      </c>
      <c r="EK116">
        <v>17001</v>
      </c>
      <c r="EL116" t="s">
        <v>271</v>
      </c>
      <c r="EM116" t="s">
        <v>272</v>
      </c>
      <c r="EO116" t="s">
        <v>3</v>
      </c>
      <c r="EQ116">
        <v>0</v>
      </c>
      <c r="ER116">
        <v>1500</v>
      </c>
      <c r="ES116">
        <v>1500</v>
      </c>
      <c r="ET116">
        <v>0</v>
      </c>
      <c r="EU116">
        <v>0</v>
      </c>
      <c r="EV116">
        <v>0</v>
      </c>
      <c r="EW116">
        <v>0</v>
      </c>
      <c r="EX116">
        <v>0</v>
      </c>
      <c r="EZ116">
        <v>5</v>
      </c>
      <c r="FC116">
        <v>1</v>
      </c>
      <c r="FD116">
        <v>18</v>
      </c>
      <c r="FF116">
        <v>1800</v>
      </c>
      <c r="FQ116">
        <v>0</v>
      </c>
      <c r="FR116">
        <f t="shared" si="104"/>
        <v>0</v>
      </c>
      <c r="FS116">
        <v>0</v>
      </c>
      <c r="FT116" t="s">
        <v>58</v>
      </c>
      <c r="FU116" t="s">
        <v>59</v>
      </c>
      <c r="FX116">
        <v>115.2</v>
      </c>
      <c r="FY116">
        <v>70.55</v>
      </c>
      <c r="GA116" t="s">
        <v>281</v>
      </c>
      <c r="GD116">
        <v>1</v>
      </c>
      <c r="GF116">
        <v>204012712</v>
      </c>
      <c r="GG116">
        <v>2</v>
      </c>
      <c r="GH116">
        <v>3</v>
      </c>
      <c r="GI116">
        <v>-2</v>
      </c>
      <c r="GJ116">
        <v>0</v>
      </c>
      <c r="GK116">
        <v>0</v>
      </c>
      <c r="GL116">
        <f t="shared" si="105"/>
        <v>0</v>
      </c>
      <c r="GM116">
        <f t="shared" si="106"/>
        <v>3000</v>
      </c>
      <c r="GN116">
        <f t="shared" si="107"/>
        <v>3000</v>
      </c>
      <c r="GO116">
        <f t="shared" si="108"/>
        <v>0</v>
      </c>
      <c r="GP116">
        <f t="shared" si="109"/>
        <v>0</v>
      </c>
      <c r="GR116">
        <v>1</v>
      </c>
      <c r="GS116">
        <v>1</v>
      </c>
      <c r="GT116">
        <v>0</v>
      </c>
      <c r="GU116" t="s">
        <v>3</v>
      </c>
      <c r="GV116">
        <f t="shared" si="110"/>
        <v>0</v>
      </c>
      <c r="GW116">
        <v>1</v>
      </c>
      <c r="GX116">
        <f t="shared" si="111"/>
        <v>0</v>
      </c>
      <c r="HA116">
        <v>0</v>
      </c>
      <c r="HB116">
        <v>0</v>
      </c>
      <c r="HC116">
        <f t="shared" si="112"/>
        <v>0</v>
      </c>
      <c r="IK116">
        <v>0</v>
      </c>
    </row>
    <row r="117" spans="1:245" x14ac:dyDescent="0.2">
      <c r="A117">
        <v>17</v>
      </c>
      <c r="B117">
        <v>1</v>
      </c>
      <c r="C117">
        <f>ROW(SmtRes!A234)</f>
        <v>234</v>
      </c>
      <c r="D117">
        <f>ROW(EtalonRes!A222)</f>
        <v>222</v>
      </c>
      <c r="E117" t="s">
        <v>156</v>
      </c>
      <c r="F117" t="s">
        <v>282</v>
      </c>
      <c r="G117" t="s">
        <v>283</v>
      </c>
      <c r="H117" t="s">
        <v>284</v>
      </c>
      <c r="I117">
        <f>ROUND(1/100,9)</f>
        <v>0.01</v>
      </c>
      <c r="J117">
        <v>0</v>
      </c>
      <c r="O117">
        <f t="shared" si="78"/>
        <v>138.22</v>
      </c>
      <c r="P117">
        <f t="shared" si="79"/>
        <v>97.77</v>
      </c>
      <c r="Q117">
        <f t="shared" si="80"/>
        <v>0</v>
      </c>
      <c r="R117">
        <f t="shared" si="81"/>
        <v>0</v>
      </c>
      <c r="S117">
        <f t="shared" si="82"/>
        <v>40.450000000000003</v>
      </c>
      <c r="T117">
        <f t="shared" si="83"/>
        <v>0</v>
      </c>
      <c r="U117">
        <f t="shared" si="84"/>
        <v>0.16320000000000001</v>
      </c>
      <c r="V117">
        <f t="shared" si="85"/>
        <v>0</v>
      </c>
      <c r="W117">
        <f t="shared" si="86"/>
        <v>0</v>
      </c>
      <c r="X117">
        <f t="shared" si="87"/>
        <v>33.17</v>
      </c>
      <c r="Y117">
        <f t="shared" si="88"/>
        <v>25.08</v>
      </c>
      <c r="AA117">
        <v>42104813</v>
      </c>
      <c r="AB117">
        <f t="shared" si="89"/>
        <v>2627.11</v>
      </c>
      <c r="AC117">
        <f t="shared" si="90"/>
        <v>2487.9</v>
      </c>
      <c r="AD117">
        <f>ROUND((((ET117)-(EU117))+AE117),6)</f>
        <v>0</v>
      </c>
      <c r="AE117">
        <f t="shared" si="118"/>
        <v>0</v>
      </c>
      <c r="AF117">
        <f t="shared" si="118"/>
        <v>139.21</v>
      </c>
      <c r="AG117">
        <f t="shared" si="91"/>
        <v>0</v>
      </c>
      <c r="AH117">
        <f t="shared" si="119"/>
        <v>16.32</v>
      </c>
      <c r="AI117">
        <f t="shared" si="119"/>
        <v>0</v>
      </c>
      <c r="AJ117">
        <f t="shared" si="92"/>
        <v>0</v>
      </c>
      <c r="AK117">
        <v>2627.11</v>
      </c>
      <c r="AL117">
        <v>2487.9</v>
      </c>
      <c r="AM117">
        <v>0</v>
      </c>
      <c r="AN117">
        <v>0</v>
      </c>
      <c r="AO117">
        <v>139.21</v>
      </c>
      <c r="AP117">
        <v>0</v>
      </c>
      <c r="AQ117">
        <v>16.32</v>
      </c>
      <c r="AR117">
        <v>0</v>
      </c>
      <c r="AS117">
        <v>0</v>
      </c>
      <c r="AT117">
        <v>82</v>
      </c>
      <c r="AU117">
        <v>62</v>
      </c>
      <c r="AV117">
        <v>1</v>
      </c>
      <c r="AW117">
        <v>1</v>
      </c>
      <c r="AZ117">
        <v>1</v>
      </c>
      <c r="BA117">
        <v>29.06</v>
      </c>
      <c r="BB117">
        <v>1</v>
      </c>
      <c r="BC117">
        <v>3.93</v>
      </c>
      <c r="BD117" t="s">
        <v>3</v>
      </c>
      <c r="BE117" t="s">
        <v>3</v>
      </c>
      <c r="BF117" t="s">
        <v>3</v>
      </c>
      <c r="BG117" t="s">
        <v>3</v>
      </c>
      <c r="BH117">
        <v>0</v>
      </c>
      <c r="BI117">
        <v>1</v>
      </c>
      <c r="BJ117" t="s">
        <v>285</v>
      </c>
      <c r="BM117">
        <v>56001</v>
      </c>
      <c r="BN117">
        <v>0</v>
      </c>
      <c r="BO117" t="s">
        <v>282</v>
      </c>
      <c r="BP117">
        <v>1</v>
      </c>
      <c r="BQ117">
        <v>6</v>
      </c>
      <c r="BR117">
        <v>0</v>
      </c>
      <c r="BS117">
        <v>29.06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3</v>
      </c>
      <c r="BZ117">
        <v>82</v>
      </c>
      <c r="CA117">
        <v>62</v>
      </c>
      <c r="CE117">
        <v>0</v>
      </c>
      <c r="CF117">
        <v>0</v>
      </c>
      <c r="CG117">
        <v>0</v>
      </c>
      <c r="CM117">
        <v>0</v>
      </c>
      <c r="CN117" t="s">
        <v>3</v>
      </c>
      <c r="CO117">
        <v>0</v>
      </c>
      <c r="CP117">
        <f t="shared" si="93"/>
        <v>138.22</v>
      </c>
      <c r="CQ117">
        <f t="shared" si="94"/>
        <v>9777.4470000000001</v>
      </c>
      <c r="CR117">
        <f t="shared" si="95"/>
        <v>0</v>
      </c>
      <c r="CS117">
        <f t="shared" si="96"/>
        <v>0</v>
      </c>
      <c r="CT117">
        <f t="shared" si="97"/>
        <v>4045.4425999999999</v>
      </c>
      <c r="CU117">
        <f t="shared" si="98"/>
        <v>0</v>
      </c>
      <c r="CV117">
        <f t="shared" si="99"/>
        <v>16.32</v>
      </c>
      <c r="CW117">
        <f t="shared" si="100"/>
        <v>0</v>
      </c>
      <c r="CX117">
        <f t="shared" si="101"/>
        <v>0</v>
      </c>
      <c r="CY117">
        <f t="shared" si="102"/>
        <v>33.169000000000004</v>
      </c>
      <c r="CZ117">
        <f t="shared" si="103"/>
        <v>25.079000000000001</v>
      </c>
      <c r="DC117" t="s">
        <v>3</v>
      </c>
      <c r="DD117" t="s">
        <v>3</v>
      </c>
      <c r="DE117" t="s">
        <v>3</v>
      </c>
      <c r="DF117" t="s">
        <v>3</v>
      </c>
      <c r="DG117" t="s">
        <v>3</v>
      </c>
      <c r="DH117" t="s">
        <v>3</v>
      </c>
      <c r="DI117" t="s">
        <v>3</v>
      </c>
      <c r="DJ117" t="s">
        <v>3</v>
      </c>
      <c r="DK117" t="s">
        <v>3</v>
      </c>
      <c r="DL117" t="s">
        <v>3</v>
      </c>
      <c r="DM117" t="s">
        <v>3</v>
      </c>
      <c r="DN117">
        <v>0</v>
      </c>
      <c r="DO117">
        <v>0</v>
      </c>
      <c r="DP117">
        <v>1</v>
      </c>
      <c r="DQ117">
        <v>1</v>
      </c>
      <c r="DU117">
        <v>1013</v>
      </c>
      <c r="DV117" t="s">
        <v>284</v>
      </c>
      <c r="DW117" t="s">
        <v>284</v>
      </c>
      <c r="DX117">
        <v>1</v>
      </c>
      <c r="EE117">
        <v>39490918</v>
      </c>
      <c r="EF117">
        <v>6</v>
      </c>
      <c r="EG117" t="s">
        <v>22</v>
      </c>
      <c r="EH117">
        <v>0</v>
      </c>
      <c r="EI117" t="s">
        <v>3</v>
      </c>
      <c r="EJ117">
        <v>1</v>
      </c>
      <c r="EK117">
        <v>56001</v>
      </c>
      <c r="EL117" t="s">
        <v>286</v>
      </c>
      <c r="EM117" t="s">
        <v>287</v>
      </c>
      <c r="EO117" t="s">
        <v>3</v>
      </c>
      <c r="EQ117">
        <v>0</v>
      </c>
      <c r="ER117">
        <v>2627.11</v>
      </c>
      <c r="ES117">
        <v>2487.9</v>
      </c>
      <c r="ET117">
        <v>0</v>
      </c>
      <c r="EU117">
        <v>0</v>
      </c>
      <c r="EV117">
        <v>139.21</v>
      </c>
      <c r="EW117">
        <v>16.32</v>
      </c>
      <c r="EX117">
        <v>0</v>
      </c>
      <c r="EY117">
        <v>0</v>
      </c>
      <c r="FQ117">
        <v>0</v>
      </c>
      <c r="FR117">
        <f t="shared" si="104"/>
        <v>0</v>
      </c>
      <c r="FS117">
        <v>0</v>
      </c>
      <c r="FX117">
        <v>82</v>
      </c>
      <c r="FY117">
        <v>62</v>
      </c>
      <c r="GA117" t="s">
        <v>3</v>
      </c>
      <c r="GD117">
        <v>1</v>
      </c>
      <c r="GF117">
        <v>1203268844</v>
      </c>
      <c r="GG117">
        <v>2</v>
      </c>
      <c r="GH117">
        <v>1</v>
      </c>
      <c r="GI117">
        <v>2</v>
      </c>
      <c r="GJ117">
        <v>0</v>
      </c>
      <c r="GK117">
        <v>0</v>
      </c>
      <c r="GL117">
        <f t="shared" si="105"/>
        <v>0</v>
      </c>
      <c r="GM117">
        <f t="shared" si="106"/>
        <v>196.47</v>
      </c>
      <c r="GN117">
        <f t="shared" si="107"/>
        <v>196.47</v>
      </c>
      <c r="GO117">
        <f t="shared" si="108"/>
        <v>0</v>
      </c>
      <c r="GP117">
        <f t="shared" si="109"/>
        <v>0</v>
      </c>
      <c r="GR117">
        <v>0</v>
      </c>
      <c r="GS117">
        <v>3</v>
      </c>
      <c r="GT117">
        <v>0</v>
      </c>
      <c r="GU117" t="s">
        <v>3</v>
      </c>
      <c r="GV117">
        <f t="shared" si="110"/>
        <v>0</v>
      </c>
      <c r="GW117">
        <v>1</v>
      </c>
      <c r="GX117">
        <f t="shared" si="111"/>
        <v>0</v>
      </c>
      <c r="HA117">
        <v>0</v>
      </c>
      <c r="HB117">
        <v>0</v>
      </c>
      <c r="HC117">
        <f t="shared" si="112"/>
        <v>0</v>
      </c>
      <c r="IK117">
        <v>0</v>
      </c>
    </row>
    <row r="118" spans="1:245" x14ac:dyDescent="0.2">
      <c r="A118">
        <v>17</v>
      </c>
      <c r="B118">
        <v>1</v>
      </c>
      <c r="C118">
        <f>ROW(SmtRes!A237)</f>
        <v>237</v>
      </c>
      <c r="D118">
        <f>ROW(EtalonRes!A225)</f>
        <v>225</v>
      </c>
      <c r="E118" t="s">
        <v>160</v>
      </c>
      <c r="F118" t="s">
        <v>288</v>
      </c>
      <c r="G118" t="s">
        <v>289</v>
      </c>
      <c r="H118" t="s">
        <v>284</v>
      </c>
      <c r="I118">
        <f>ROUND(1/100,9)</f>
        <v>0.01</v>
      </c>
      <c r="J118">
        <v>0</v>
      </c>
      <c r="O118">
        <f t="shared" si="78"/>
        <v>409.82</v>
      </c>
      <c r="P118">
        <f t="shared" si="79"/>
        <v>228.37</v>
      </c>
      <c r="Q118">
        <f t="shared" si="80"/>
        <v>0</v>
      </c>
      <c r="R118">
        <f t="shared" si="81"/>
        <v>0</v>
      </c>
      <c r="S118">
        <f t="shared" si="82"/>
        <v>181.45</v>
      </c>
      <c r="T118">
        <f t="shared" si="83"/>
        <v>0</v>
      </c>
      <c r="U118">
        <f t="shared" si="84"/>
        <v>0.7320000000000001</v>
      </c>
      <c r="V118">
        <f t="shared" si="85"/>
        <v>0</v>
      </c>
      <c r="W118">
        <f t="shared" si="86"/>
        <v>0</v>
      </c>
      <c r="X118">
        <f t="shared" si="87"/>
        <v>148.79</v>
      </c>
      <c r="Y118">
        <f t="shared" si="88"/>
        <v>112.5</v>
      </c>
      <c r="AA118">
        <v>42104813</v>
      </c>
      <c r="AB118">
        <f t="shared" si="89"/>
        <v>8262.2999999999993</v>
      </c>
      <c r="AC118">
        <f t="shared" si="90"/>
        <v>7637.9</v>
      </c>
      <c r="AD118">
        <f>ROUND((((ET118)-(EU118))+AE118),6)</f>
        <v>0</v>
      </c>
      <c r="AE118">
        <f t="shared" si="118"/>
        <v>0</v>
      </c>
      <c r="AF118">
        <f t="shared" si="118"/>
        <v>624.4</v>
      </c>
      <c r="AG118">
        <f t="shared" si="91"/>
        <v>0</v>
      </c>
      <c r="AH118">
        <f t="shared" si="119"/>
        <v>73.2</v>
      </c>
      <c r="AI118">
        <f t="shared" si="119"/>
        <v>0</v>
      </c>
      <c r="AJ118">
        <f t="shared" si="92"/>
        <v>0</v>
      </c>
      <c r="AK118">
        <v>8262.2999999999993</v>
      </c>
      <c r="AL118">
        <v>7637.9</v>
      </c>
      <c r="AM118">
        <v>0</v>
      </c>
      <c r="AN118">
        <v>0</v>
      </c>
      <c r="AO118">
        <v>624.4</v>
      </c>
      <c r="AP118">
        <v>0</v>
      </c>
      <c r="AQ118">
        <v>73.2</v>
      </c>
      <c r="AR118">
        <v>0</v>
      </c>
      <c r="AS118">
        <v>0</v>
      </c>
      <c r="AT118">
        <v>82</v>
      </c>
      <c r="AU118">
        <v>62</v>
      </c>
      <c r="AV118">
        <v>1</v>
      </c>
      <c r="AW118">
        <v>1</v>
      </c>
      <c r="AZ118">
        <v>1</v>
      </c>
      <c r="BA118">
        <v>29.06</v>
      </c>
      <c r="BB118">
        <v>1</v>
      </c>
      <c r="BC118">
        <v>2.99</v>
      </c>
      <c r="BD118" t="s">
        <v>3</v>
      </c>
      <c r="BE118" t="s">
        <v>3</v>
      </c>
      <c r="BF118" t="s">
        <v>3</v>
      </c>
      <c r="BG118" t="s">
        <v>3</v>
      </c>
      <c r="BH118">
        <v>0</v>
      </c>
      <c r="BI118">
        <v>1</v>
      </c>
      <c r="BJ118" t="s">
        <v>290</v>
      </c>
      <c r="BM118">
        <v>56001</v>
      </c>
      <c r="BN118">
        <v>0</v>
      </c>
      <c r="BO118" t="s">
        <v>288</v>
      </c>
      <c r="BP118">
        <v>1</v>
      </c>
      <c r="BQ118">
        <v>6</v>
      </c>
      <c r="BR118">
        <v>0</v>
      </c>
      <c r="BS118">
        <v>29.06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82</v>
      </c>
      <c r="CA118">
        <v>62</v>
      </c>
      <c r="CE118">
        <v>0</v>
      </c>
      <c r="CF118">
        <v>0</v>
      </c>
      <c r="CG118">
        <v>0</v>
      </c>
      <c r="CM118">
        <v>0</v>
      </c>
      <c r="CN118" t="s">
        <v>3</v>
      </c>
      <c r="CO118">
        <v>0</v>
      </c>
      <c r="CP118">
        <f t="shared" si="93"/>
        <v>409.82</v>
      </c>
      <c r="CQ118">
        <f t="shared" si="94"/>
        <v>22837.321</v>
      </c>
      <c r="CR118">
        <f t="shared" si="95"/>
        <v>0</v>
      </c>
      <c r="CS118">
        <f t="shared" si="96"/>
        <v>0</v>
      </c>
      <c r="CT118">
        <f t="shared" si="97"/>
        <v>18145.063999999998</v>
      </c>
      <c r="CU118">
        <f t="shared" si="98"/>
        <v>0</v>
      </c>
      <c r="CV118">
        <f t="shared" si="99"/>
        <v>73.2</v>
      </c>
      <c r="CW118">
        <f t="shared" si="100"/>
        <v>0</v>
      </c>
      <c r="CX118">
        <f t="shared" si="101"/>
        <v>0</v>
      </c>
      <c r="CY118">
        <f t="shared" si="102"/>
        <v>148.78899999999999</v>
      </c>
      <c r="CZ118">
        <f t="shared" si="103"/>
        <v>112.499</v>
      </c>
      <c r="DC118" t="s">
        <v>3</v>
      </c>
      <c r="DD118" t="s">
        <v>3</v>
      </c>
      <c r="DE118" t="s">
        <v>3</v>
      </c>
      <c r="DF118" t="s">
        <v>3</v>
      </c>
      <c r="DG118" t="s">
        <v>3</v>
      </c>
      <c r="DH118" t="s">
        <v>3</v>
      </c>
      <c r="DI118" t="s">
        <v>3</v>
      </c>
      <c r="DJ118" t="s">
        <v>3</v>
      </c>
      <c r="DK118" t="s">
        <v>3</v>
      </c>
      <c r="DL118" t="s">
        <v>3</v>
      </c>
      <c r="DM118" t="s">
        <v>3</v>
      </c>
      <c r="DN118">
        <v>0</v>
      </c>
      <c r="DO118">
        <v>0</v>
      </c>
      <c r="DP118">
        <v>1</v>
      </c>
      <c r="DQ118">
        <v>1</v>
      </c>
      <c r="DU118">
        <v>1013</v>
      </c>
      <c r="DV118" t="s">
        <v>284</v>
      </c>
      <c r="DW118" t="s">
        <v>284</v>
      </c>
      <c r="DX118">
        <v>1</v>
      </c>
      <c r="EE118">
        <v>39490918</v>
      </c>
      <c r="EF118">
        <v>6</v>
      </c>
      <c r="EG118" t="s">
        <v>22</v>
      </c>
      <c r="EH118">
        <v>0</v>
      </c>
      <c r="EI118" t="s">
        <v>3</v>
      </c>
      <c r="EJ118">
        <v>1</v>
      </c>
      <c r="EK118">
        <v>56001</v>
      </c>
      <c r="EL118" t="s">
        <v>286</v>
      </c>
      <c r="EM118" t="s">
        <v>287</v>
      </c>
      <c r="EO118" t="s">
        <v>3</v>
      </c>
      <c r="EQ118">
        <v>0</v>
      </c>
      <c r="ER118">
        <v>8262.2999999999993</v>
      </c>
      <c r="ES118">
        <v>7637.9</v>
      </c>
      <c r="ET118">
        <v>0</v>
      </c>
      <c r="EU118">
        <v>0</v>
      </c>
      <c r="EV118">
        <v>624.4</v>
      </c>
      <c r="EW118">
        <v>73.2</v>
      </c>
      <c r="EX118">
        <v>0</v>
      </c>
      <c r="EY118">
        <v>0</v>
      </c>
      <c r="FQ118">
        <v>0</v>
      </c>
      <c r="FR118">
        <f t="shared" si="104"/>
        <v>0</v>
      </c>
      <c r="FS118">
        <v>0</v>
      </c>
      <c r="FX118">
        <v>82</v>
      </c>
      <c r="FY118">
        <v>62</v>
      </c>
      <c r="GA118" t="s">
        <v>3</v>
      </c>
      <c r="GD118">
        <v>1</v>
      </c>
      <c r="GF118">
        <v>1789482407</v>
      </c>
      <c r="GG118">
        <v>2</v>
      </c>
      <c r="GH118">
        <v>1</v>
      </c>
      <c r="GI118">
        <v>2</v>
      </c>
      <c r="GJ118">
        <v>0</v>
      </c>
      <c r="GK118">
        <v>0</v>
      </c>
      <c r="GL118">
        <f t="shared" si="105"/>
        <v>0</v>
      </c>
      <c r="GM118">
        <f t="shared" si="106"/>
        <v>671.11</v>
      </c>
      <c r="GN118">
        <f t="shared" si="107"/>
        <v>671.11</v>
      </c>
      <c r="GO118">
        <f t="shared" si="108"/>
        <v>0</v>
      </c>
      <c r="GP118">
        <f t="shared" si="109"/>
        <v>0</v>
      </c>
      <c r="GR118">
        <v>0</v>
      </c>
      <c r="GS118">
        <v>3</v>
      </c>
      <c r="GT118">
        <v>0</v>
      </c>
      <c r="GU118" t="s">
        <v>3</v>
      </c>
      <c r="GV118">
        <f t="shared" si="110"/>
        <v>0</v>
      </c>
      <c r="GW118">
        <v>1</v>
      </c>
      <c r="GX118">
        <f t="shared" si="111"/>
        <v>0</v>
      </c>
      <c r="HA118">
        <v>0</v>
      </c>
      <c r="HB118">
        <v>0</v>
      </c>
      <c r="HC118">
        <f t="shared" si="112"/>
        <v>0</v>
      </c>
      <c r="IK118">
        <v>0</v>
      </c>
    </row>
    <row r="119" spans="1:245" x14ac:dyDescent="0.2">
      <c r="A119">
        <v>17</v>
      </c>
      <c r="B119">
        <v>1</v>
      </c>
      <c r="C119">
        <f>ROW(SmtRes!A250)</f>
        <v>250</v>
      </c>
      <c r="D119">
        <f>ROW(EtalonRes!A237)</f>
        <v>237</v>
      </c>
      <c r="E119" t="s">
        <v>291</v>
      </c>
      <c r="F119" t="s">
        <v>157</v>
      </c>
      <c r="G119" t="s">
        <v>158</v>
      </c>
      <c r="H119" t="s">
        <v>139</v>
      </c>
      <c r="I119">
        <f>ROUND(8/100,9)</f>
        <v>0.08</v>
      </c>
      <c r="J119">
        <v>0</v>
      </c>
      <c r="O119">
        <f t="shared" si="78"/>
        <v>456.48</v>
      </c>
      <c r="P119">
        <f t="shared" si="79"/>
        <v>286.95</v>
      </c>
      <c r="Q119">
        <f t="shared" si="80"/>
        <v>6.07</v>
      </c>
      <c r="R119">
        <f t="shared" si="81"/>
        <v>0</v>
      </c>
      <c r="S119">
        <f t="shared" si="82"/>
        <v>163.46</v>
      </c>
      <c r="T119">
        <f t="shared" si="83"/>
        <v>0</v>
      </c>
      <c r="U119">
        <f t="shared" si="84"/>
        <v>0.61272000000000004</v>
      </c>
      <c r="V119">
        <f t="shared" si="85"/>
        <v>0</v>
      </c>
      <c r="W119">
        <f t="shared" si="86"/>
        <v>0</v>
      </c>
      <c r="X119">
        <f t="shared" si="87"/>
        <v>181.44</v>
      </c>
      <c r="Y119">
        <f t="shared" si="88"/>
        <v>104.61</v>
      </c>
      <c r="AA119">
        <v>42104813</v>
      </c>
      <c r="AB119">
        <f t="shared" si="89"/>
        <v>1480.0409999999999</v>
      </c>
      <c r="AC119">
        <f t="shared" si="90"/>
        <v>1395.68</v>
      </c>
      <c r="AD119">
        <f>ROUND(((((ET119*1.25))-((EU119*1.25)))+AE119),6)</f>
        <v>14.05</v>
      </c>
      <c r="AE119">
        <f>ROUND(((EU119*1.25)),6)</f>
        <v>0</v>
      </c>
      <c r="AF119">
        <f>ROUND(((EV119*1.15)),6)</f>
        <v>70.311000000000007</v>
      </c>
      <c r="AG119">
        <f t="shared" si="91"/>
        <v>0</v>
      </c>
      <c r="AH119">
        <f>((EW119*1.15))</f>
        <v>7.6589999999999998</v>
      </c>
      <c r="AI119">
        <f>((EX119*1.25))</f>
        <v>0</v>
      </c>
      <c r="AJ119">
        <f t="shared" si="92"/>
        <v>0</v>
      </c>
      <c r="AK119">
        <v>1468.06</v>
      </c>
      <c r="AL119">
        <v>1395.68</v>
      </c>
      <c r="AM119">
        <v>11.24</v>
      </c>
      <c r="AN119">
        <v>0</v>
      </c>
      <c r="AO119">
        <v>61.14</v>
      </c>
      <c r="AP119">
        <v>0</v>
      </c>
      <c r="AQ119">
        <v>6.66</v>
      </c>
      <c r="AR119">
        <v>0</v>
      </c>
      <c r="AS119">
        <v>0</v>
      </c>
      <c r="AT119">
        <v>111</v>
      </c>
      <c r="AU119">
        <v>64</v>
      </c>
      <c r="AV119">
        <v>1</v>
      </c>
      <c r="AW119">
        <v>1</v>
      </c>
      <c r="AZ119">
        <v>1</v>
      </c>
      <c r="BA119">
        <v>29.06</v>
      </c>
      <c r="BB119">
        <v>5.4</v>
      </c>
      <c r="BC119">
        <v>2.57</v>
      </c>
      <c r="BD119" t="s">
        <v>3</v>
      </c>
      <c r="BE119" t="s">
        <v>3</v>
      </c>
      <c r="BF119" t="s">
        <v>3</v>
      </c>
      <c r="BG119" t="s">
        <v>3</v>
      </c>
      <c r="BH119">
        <v>0</v>
      </c>
      <c r="BI119">
        <v>1</v>
      </c>
      <c r="BJ119" t="s">
        <v>159</v>
      </c>
      <c r="BM119">
        <v>11001</v>
      </c>
      <c r="BN119">
        <v>0</v>
      </c>
      <c r="BO119" t="s">
        <v>157</v>
      </c>
      <c r="BP119">
        <v>1</v>
      </c>
      <c r="BQ119">
        <v>2</v>
      </c>
      <c r="BR119">
        <v>0</v>
      </c>
      <c r="BS119">
        <v>29.06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</v>
      </c>
      <c r="BZ119">
        <v>123</v>
      </c>
      <c r="CA119">
        <v>75</v>
      </c>
      <c r="CE119">
        <v>0</v>
      </c>
      <c r="CF119">
        <v>0</v>
      </c>
      <c r="CG119">
        <v>0</v>
      </c>
      <c r="CM119">
        <v>0</v>
      </c>
      <c r="CN119" t="s">
        <v>761</v>
      </c>
      <c r="CO119">
        <v>0</v>
      </c>
      <c r="CP119">
        <f t="shared" si="93"/>
        <v>456.48</v>
      </c>
      <c r="CQ119">
        <f t="shared" si="94"/>
        <v>3586.8975999999998</v>
      </c>
      <c r="CR119">
        <f t="shared" si="95"/>
        <v>75.87</v>
      </c>
      <c r="CS119">
        <f t="shared" si="96"/>
        <v>0</v>
      </c>
      <c r="CT119">
        <f t="shared" si="97"/>
        <v>2043.23766</v>
      </c>
      <c r="CU119">
        <f t="shared" si="98"/>
        <v>0</v>
      </c>
      <c r="CV119">
        <f t="shared" si="99"/>
        <v>7.6589999999999998</v>
      </c>
      <c r="CW119">
        <f t="shared" si="100"/>
        <v>0</v>
      </c>
      <c r="CX119">
        <f t="shared" si="101"/>
        <v>0</v>
      </c>
      <c r="CY119">
        <f t="shared" si="102"/>
        <v>181.44060000000002</v>
      </c>
      <c r="CZ119">
        <f t="shared" si="103"/>
        <v>104.6144</v>
      </c>
      <c r="DC119" t="s">
        <v>3</v>
      </c>
      <c r="DD119" t="s">
        <v>3</v>
      </c>
      <c r="DE119" t="s">
        <v>52</v>
      </c>
      <c r="DF119" t="s">
        <v>52</v>
      </c>
      <c r="DG119" t="s">
        <v>53</v>
      </c>
      <c r="DH119" t="s">
        <v>3</v>
      </c>
      <c r="DI119" t="s">
        <v>53</v>
      </c>
      <c r="DJ119" t="s">
        <v>52</v>
      </c>
      <c r="DK119" t="s">
        <v>3</v>
      </c>
      <c r="DL119" t="s">
        <v>3</v>
      </c>
      <c r="DM119" t="s">
        <v>3</v>
      </c>
      <c r="DN119">
        <v>0</v>
      </c>
      <c r="DO119">
        <v>0</v>
      </c>
      <c r="DP119">
        <v>1</v>
      </c>
      <c r="DQ119">
        <v>1</v>
      </c>
      <c r="DU119">
        <v>1013</v>
      </c>
      <c r="DV119" t="s">
        <v>139</v>
      </c>
      <c r="DW119" t="s">
        <v>139</v>
      </c>
      <c r="DX119">
        <v>1</v>
      </c>
      <c r="EE119">
        <v>39490841</v>
      </c>
      <c r="EF119">
        <v>2</v>
      </c>
      <c r="EG119" t="s">
        <v>54</v>
      </c>
      <c r="EH119">
        <v>0</v>
      </c>
      <c r="EI119" t="s">
        <v>3</v>
      </c>
      <c r="EJ119">
        <v>1</v>
      </c>
      <c r="EK119">
        <v>11001</v>
      </c>
      <c r="EL119" t="s">
        <v>141</v>
      </c>
      <c r="EM119" t="s">
        <v>155</v>
      </c>
      <c r="EO119" t="s">
        <v>57</v>
      </c>
      <c r="EQ119">
        <v>0</v>
      </c>
      <c r="ER119">
        <v>1468.06</v>
      </c>
      <c r="ES119">
        <v>1395.68</v>
      </c>
      <c r="ET119">
        <v>11.24</v>
      </c>
      <c r="EU119">
        <v>0</v>
      </c>
      <c r="EV119">
        <v>61.14</v>
      </c>
      <c r="EW119">
        <v>6.66</v>
      </c>
      <c r="EX119">
        <v>0</v>
      </c>
      <c r="EY119">
        <v>0</v>
      </c>
      <c r="FQ119">
        <v>0</v>
      </c>
      <c r="FR119">
        <f t="shared" si="104"/>
        <v>0</v>
      </c>
      <c r="FS119">
        <v>0</v>
      </c>
      <c r="FT119" t="s">
        <v>58</v>
      </c>
      <c r="FU119" t="s">
        <v>59</v>
      </c>
      <c r="FX119">
        <v>110.7</v>
      </c>
      <c r="FY119">
        <v>63.75</v>
      </c>
      <c r="GA119" t="s">
        <v>3</v>
      </c>
      <c r="GD119">
        <v>1</v>
      </c>
      <c r="GF119">
        <v>-335659541</v>
      </c>
      <c r="GG119">
        <v>2</v>
      </c>
      <c r="GH119">
        <v>1</v>
      </c>
      <c r="GI119">
        <v>2</v>
      </c>
      <c r="GJ119">
        <v>0</v>
      </c>
      <c r="GK119">
        <v>0</v>
      </c>
      <c r="GL119">
        <f t="shared" si="105"/>
        <v>0</v>
      </c>
      <c r="GM119">
        <f t="shared" si="106"/>
        <v>742.53</v>
      </c>
      <c r="GN119">
        <f t="shared" si="107"/>
        <v>742.53</v>
      </c>
      <c r="GO119">
        <f t="shared" si="108"/>
        <v>0</v>
      </c>
      <c r="GP119">
        <f t="shared" si="109"/>
        <v>0</v>
      </c>
      <c r="GR119">
        <v>0</v>
      </c>
      <c r="GS119">
        <v>3</v>
      </c>
      <c r="GT119">
        <v>0</v>
      </c>
      <c r="GU119" t="s">
        <v>3</v>
      </c>
      <c r="GV119">
        <f t="shared" si="110"/>
        <v>0</v>
      </c>
      <c r="GW119">
        <v>1</v>
      </c>
      <c r="GX119">
        <f t="shared" si="111"/>
        <v>0</v>
      </c>
      <c r="HA119">
        <v>0</v>
      </c>
      <c r="HB119">
        <v>0</v>
      </c>
      <c r="HC119">
        <f t="shared" si="112"/>
        <v>0</v>
      </c>
      <c r="IK119">
        <v>0</v>
      </c>
    </row>
    <row r="120" spans="1:245" x14ac:dyDescent="0.2">
      <c r="A120">
        <v>18</v>
      </c>
      <c r="B120">
        <v>1</v>
      </c>
      <c r="C120">
        <v>249</v>
      </c>
      <c r="E120" t="s">
        <v>292</v>
      </c>
      <c r="F120" t="s">
        <v>293</v>
      </c>
      <c r="G120" t="s">
        <v>294</v>
      </c>
      <c r="H120" t="s">
        <v>168</v>
      </c>
      <c r="I120">
        <f>I119*J120</f>
        <v>-8.08</v>
      </c>
      <c r="J120">
        <v>-101</v>
      </c>
      <c r="O120">
        <f t="shared" si="78"/>
        <v>-214.67</v>
      </c>
      <c r="P120">
        <f t="shared" si="79"/>
        <v>-214.67</v>
      </c>
      <c r="Q120">
        <f t="shared" si="80"/>
        <v>0</v>
      </c>
      <c r="R120">
        <f t="shared" si="81"/>
        <v>0</v>
      </c>
      <c r="S120">
        <f t="shared" si="82"/>
        <v>0</v>
      </c>
      <c r="T120">
        <f t="shared" si="83"/>
        <v>0</v>
      </c>
      <c r="U120">
        <f t="shared" si="84"/>
        <v>0</v>
      </c>
      <c r="V120">
        <f t="shared" si="85"/>
        <v>0</v>
      </c>
      <c r="W120">
        <f t="shared" si="86"/>
        <v>0</v>
      </c>
      <c r="X120">
        <f t="shared" si="87"/>
        <v>0</v>
      </c>
      <c r="Y120">
        <f t="shared" si="88"/>
        <v>0</v>
      </c>
      <c r="AA120">
        <v>42104813</v>
      </c>
      <c r="AB120">
        <f t="shared" si="89"/>
        <v>12.3</v>
      </c>
      <c r="AC120">
        <f t="shared" si="90"/>
        <v>12.3</v>
      </c>
      <c r="AD120">
        <f>ROUND((((ET120)-(EU120))+AE120),6)</f>
        <v>0</v>
      </c>
      <c r="AE120">
        <f>ROUND((EU120),6)</f>
        <v>0</v>
      </c>
      <c r="AF120">
        <f>ROUND((EV120),6)</f>
        <v>0</v>
      </c>
      <c r="AG120">
        <f t="shared" si="91"/>
        <v>0</v>
      </c>
      <c r="AH120">
        <f>(EW120)</f>
        <v>0</v>
      </c>
      <c r="AI120">
        <f>(EX120)</f>
        <v>0</v>
      </c>
      <c r="AJ120">
        <f t="shared" si="92"/>
        <v>0</v>
      </c>
      <c r="AK120">
        <v>12.3</v>
      </c>
      <c r="AL120">
        <v>12.3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111</v>
      </c>
      <c r="AU120">
        <v>64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2.16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1</v>
      </c>
      <c r="BJ120" t="s">
        <v>295</v>
      </c>
      <c r="BM120">
        <v>11001</v>
      </c>
      <c r="BN120">
        <v>0</v>
      </c>
      <c r="BO120" t="s">
        <v>293</v>
      </c>
      <c r="BP120">
        <v>1</v>
      </c>
      <c r="BQ120">
        <v>2</v>
      </c>
      <c r="BR120">
        <v>1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123</v>
      </c>
      <c r="CA120">
        <v>75</v>
      </c>
      <c r="CE120">
        <v>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 t="shared" si="93"/>
        <v>-214.67</v>
      </c>
      <c r="CQ120">
        <f t="shared" si="94"/>
        <v>26.568000000000005</v>
      </c>
      <c r="CR120">
        <f t="shared" si="95"/>
        <v>0</v>
      </c>
      <c r="CS120">
        <f t="shared" si="96"/>
        <v>0</v>
      </c>
      <c r="CT120">
        <f t="shared" si="97"/>
        <v>0</v>
      </c>
      <c r="CU120">
        <f t="shared" si="98"/>
        <v>0</v>
      </c>
      <c r="CV120">
        <f t="shared" si="99"/>
        <v>0</v>
      </c>
      <c r="CW120">
        <f t="shared" si="100"/>
        <v>0</v>
      </c>
      <c r="CX120">
        <f t="shared" si="101"/>
        <v>0</v>
      </c>
      <c r="CY120">
        <f t="shared" si="102"/>
        <v>0</v>
      </c>
      <c r="CZ120">
        <f t="shared" si="103"/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0</v>
      </c>
      <c r="DO120">
        <v>0</v>
      </c>
      <c r="DP120">
        <v>1</v>
      </c>
      <c r="DQ120">
        <v>1</v>
      </c>
      <c r="DU120">
        <v>1003</v>
      </c>
      <c r="DV120" t="s">
        <v>168</v>
      </c>
      <c r="DW120" t="s">
        <v>168</v>
      </c>
      <c r="DX120">
        <v>1</v>
      </c>
      <c r="EE120">
        <v>39490841</v>
      </c>
      <c r="EF120">
        <v>2</v>
      </c>
      <c r="EG120" t="s">
        <v>54</v>
      </c>
      <c r="EH120">
        <v>0</v>
      </c>
      <c r="EI120" t="s">
        <v>3</v>
      </c>
      <c r="EJ120">
        <v>1</v>
      </c>
      <c r="EK120">
        <v>11001</v>
      </c>
      <c r="EL120" t="s">
        <v>141</v>
      </c>
      <c r="EM120" t="s">
        <v>155</v>
      </c>
      <c r="EO120" t="s">
        <v>3</v>
      </c>
      <c r="EQ120">
        <v>0</v>
      </c>
      <c r="ER120">
        <v>12.3</v>
      </c>
      <c r="ES120">
        <v>12.3</v>
      </c>
      <c r="ET120">
        <v>0</v>
      </c>
      <c r="EU120">
        <v>0</v>
      </c>
      <c r="EV120">
        <v>0</v>
      </c>
      <c r="EW120">
        <v>0</v>
      </c>
      <c r="EX120">
        <v>0</v>
      </c>
      <c r="FQ120">
        <v>0</v>
      </c>
      <c r="FR120">
        <f t="shared" si="104"/>
        <v>0</v>
      </c>
      <c r="FS120">
        <v>0</v>
      </c>
      <c r="FT120" t="s">
        <v>58</v>
      </c>
      <c r="FU120" t="s">
        <v>59</v>
      </c>
      <c r="FX120">
        <v>110.7</v>
      </c>
      <c r="FY120">
        <v>63.75</v>
      </c>
      <c r="GA120" t="s">
        <v>3</v>
      </c>
      <c r="GD120">
        <v>1</v>
      </c>
      <c r="GF120">
        <v>-1377209578</v>
      </c>
      <c r="GG120">
        <v>2</v>
      </c>
      <c r="GH120">
        <v>1</v>
      </c>
      <c r="GI120">
        <v>2</v>
      </c>
      <c r="GJ120">
        <v>0</v>
      </c>
      <c r="GK120">
        <v>0</v>
      </c>
      <c r="GL120">
        <f t="shared" si="105"/>
        <v>0</v>
      </c>
      <c r="GM120">
        <f t="shared" si="106"/>
        <v>-214.67</v>
      </c>
      <c r="GN120">
        <f t="shared" si="107"/>
        <v>-214.67</v>
      </c>
      <c r="GO120">
        <f t="shared" si="108"/>
        <v>0</v>
      </c>
      <c r="GP120">
        <f t="shared" si="109"/>
        <v>0</v>
      </c>
      <c r="GR120">
        <v>0</v>
      </c>
      <c r="GS120">
        <v>3</v>
      </c>
      <c r="GT120">
        <v>0</v>
      </c>
      <c r="GU120" t="s">
        <v>3</v>
      </c>
      <c r="GV120">
        <f t="shared" si="110"/>
        <v>0</v>
      </c>
      <c r="GW120">
        <v>1</v>
      </c>
      <c r="GX120">
        <f t="shared" si="111"/>
        <v>0</v>
      </c>
      <c r="HA120">
        <v>0</v>
      </c>
      <c r="HB120">
        <v>0</v>
      </c>
      <c r="HC120">
        <f t="shared" si="112"/>
        <v>0</v>
      </c>
      <c r="IK120">
        <v>0</v>
      </c>
    </row>
    <row r="121" spans="1:245" x14ac:dyDescent="0.2">
      <c r="A121">
        <v>18</v>
      </c>
      <c r="B121">
        <v>1</v>
      </c>
      <c r="C121">
        <v>250</v>
      </c>
      <c r="E121" t="s">
        <v>296</v>
      </c>
      <c r="F121" t="s">
        <v>297</v>
      </c>
      <c r="G121" t="s">
        <v>298</v>
      </c>
      <c r="H121" t="s">
        <v>168</v>
      </c>
      <c r="I121">
        <f>I119*J121</f>
        <v>8.08</v>
      </c>
      <c r="J121">
        <v>101</v>
      </c>
      <c r="O121">
        <f t="shared" si="78"/>
        <v>214.41</v>
      </c>
      <c r="P121">
        <f t="shared" si="79"/>
        <v>214.41</v>
      </c>
      <c r="Q121">
        <f t="shared" si="80"/>
        <v>0</v>
      </c>
      <c r="R121">
        <f t="shared" si="81"/>
        <v>0</v>
      </c>
      <c r="S121">
        <f t="shared" si="82"/>
        <v>0</v>
      </c>
      <c r="T121">
        <f t="shared" si="83"/>
        <v>0</v>
      </c>
      <c r="U121">
        <f t="shared" si="84"/>
        <v>0</v>
      </c>
      <c r="V121">
        <f t="shared" si="85"/>
        <v>0</v>
      </c>
      <c r="W121">
        <f t="shared" si="86"/>
        <v>0.16</v>
      </c>
      <c r="X121">
        <f t="shared" si="87"/>
        <v>0</v>
      </c>
      <c r="Y121">
        <f t="shared" si="88"/>
        <v>0</v>
      </c>
      <c r="AA121">
        <v>42104813</v>
      </c>
      <c r="AB121">
        <f t="shared" si="89"/>
        <v>21.4</v>
      </c>
      <c r="AC121">
        <f t="shared" si="90"/>
        <v>21.4</v>
      </c>
      <c r="AD121">
        <f>ROUND((((ET121)-(EU121))+AE121),6)</f>
        <v>0</v>
      </c>
      <c r="AE121">
        <f>ROUND((EU121),6)</f>
        <v>0</v>
      </c>
      <c r="AF121">
        <f>ROUND((EV121),6)</f>
        <v>0</v>
      </c>
      <c r="AG121">
        <f t="shared" si="91"/>
        <v>0</v>
      </c>
      <c r="AH121">
        <f>(EW121)</f>
        <v>0</v>
      </c>
      <c r="AI121">
        <f>(EX121)</f>
        <v>0</v>
      </c>
      <c r="AJ121">
        <f t="shared" si="92"/>
        <v>0.02</v>
      </c>
      <c r="AK121">
        <v>21.4</v>
      </c>
      <c r="AL121">
        <v>21.4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0.02</v>
      </c>
      <c r="AT121">
        <v>111</v>
      </c>
      <c r="AU121">
        <v>64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1.24</v>
      </c>
      <c r="BD121" t="s">
        <v>3</v>
      </c>
      <c r="BE121" t="s">
        <v>3</v>
      </c>
      <c r="BF121" t="s">
        <v>3</v>
      </c>
      <c r="BG121" t="s">
        <v>3</v>
      </c>
      <c r="BH121">
        <v>3</v>
      </c>
      <c r="BI121">
        <v>1</v>
      </c>
      <c r="BJ121" t="s">
        <v>299</v>
      </c>
      <c r="BM121">
        <v>11001</v>
      </c>
      <c r="BN121">
        <v>0</v>
      </c>
      <c r="BO121" t="s">
        <v>297</v>
      </c>
      <c r="BP121">
        <v>1</v>
      </c>
      <c r="BQ121">
        <v>2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123</v>
      </c>
      <c r="CA121">
        <v>75</v>
      </c>
      <c r="CE121">
        <v>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 t="shared" si="93"/>
        <v>214.41</v>
      </c>
      <c r="CQ121">
        <f t="shared" si="94"/>
        <v>26.535999999999998</v>
      </c>
      <c r="CR121">
        <f t="shared" si="95"/>
        <v>0</v>
      </c>
      <c r="CS121">
        <f t="shared" si="96"/>
        <v>0</v>
      </c>
      <c r="CT121">
        <f t="shared" si="97"/>
        <v>0</v>
      </c>
      <c r="CU121">
        <f t="shared" si="98"/>
        <v>0</v>
      </c>
      <c r="CV121">
        <f t="shared" si="99"/>
        <v>0</v>
      </c>
      <c r="CW121">
        <f t="shared" si="100"/>
        <v>0</v>
      </c>
      <c r="CX121">
        <f t="shared" si="101"/>
        <v>0.02</v>
      </c>
      <c r="CY121">
        <f t="shared" si="102"/>
        <v>0</v>
      </c>
      <c r="CZ121">
        <f t="shared" si="103"/>
        <v>0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1003</v>
      </c>
      <c r="DV121" t="s">
        <v>168</v>
      </c>
      <c r="DW121" t="s">
        <v>168</v>
      </c>
      <c r="DX121">
        <v>1</v>
      </c>
      <c r="EE121">
        <v>39490841</v>
      </c>
      <c r="EF121">
        <v>2</v>
      </c>
      <c r="EG121" t="s">
        <v>54</v>
      </c>
      <c r="EH121">
        <v>0</v>
      </c>
      <c r="EI121" t="s">
        <v>3</v>
      </c>
      <c r="EJ121">
        <v>1</v>
      </c>
      <c r="EK121">
        <v>11001</v>
      </c>
      <c r="EL121" t="s">
        <v>141</v>
      </c>
      <c r="EM121" t="s">
        <v>155</v>
      </c>
      <c r="EO121" t="s">
        <v>3</v>
      </c>
      <c r="EQ121">
        <v>0</v>
      </c>
      <c r="ER121">
        <v>21.4</v>
      </c>
      <c r="ES121">
        <v>21.4</v>
      </c>
      <c r="ET121">
        <v>0</v>
      </c>
      <c r="EU121">
        <v>0</v>
      </c>
      <c r="EV121">
        <v>0</v>
      </c>
      <c r="EW121">
        <v>0</v>
      </c>
      <c r="EX121">
        <v>0</v>
      </c>
      <c r="FQ121">
        <v>0</v>
      </c>
      <c r="FR121">
        <f t="shared" si="104"/>
        <v>0</v>
      </c>
      <c r="FS121">
        <v>0</v>
      </c>
      <c r="FT121" t="s">
        <v>58</v>
      </c>
      <c r="FU121" t="s">
        <v>59</v>
      </c>
      <c r="FX121">
        <v>110.7</v>
      </c>
      <c r="FY121">
        <v>63.75</v>
      </c>
      <c r="GA121" t="s">
        <v>3</v>
      </c>
      <c r="GD121">
        <v>1</v>
      </c>
      <c r="GF121">
        <v>-612364850</v>
      </c>
      <c r="GG121">
        <v>2</v>
      </c>
      <c r="GH121">
        <v>1</v>
      </c>
      <c r="GI121">
        <v>2</v>
      </c>
      <c r="GJ121">
        <v>0</v>
      </c>
      <c r="GK121">
        <v>0</v>
      </c>
      <c r="GL121">
        <f t="shared" si="105"/>
        <v>0</v>
      </c>
      <c r="GM121">
        <f t="shared" si="106"/>
        <v>214.41</v>
      </c>
      <c r="GN121">
        <f t="shared" si="107"/>
        <v>214.41</v>
      </c>
      <c r="GO121">
        <f t="shared" si="108"/>
        <v>0</v>
      </c>
      <c r="GP121">
        <f t="shared" si="109"/>
        <v>0</v>
      </c>
      <c r="GR121">
        <v>0</v>
      </c>
      <c r="GS121">
        <v>3</v>
      </c>
      <c r="GT121">
        <v>0</v>
      </c>
      <c r="GU121" t="s">
        <v>3</v>
      </c>
      <c r="GV121">
        <f t="shared" si="110"/>
        <v>0</v>
      </c>
      <c r="GW121">
        <v>1</v>
      </c>
      <c r="GX121">
        <f t="shared" si="111"/>
        <v>0</v>
      </c>
      <c r="HA121">
        <v>0</v>
      </c>
      <c r="HB121">
        <v>0</v>
      </c>
      <c r="HC121">
        <f t="shared" si="112"/>
        <v>0</v>
      </c>
      <c r="IK121">
        <v>0</v>
      </c>
    </row>
    <row r="123" spans="1:245" x14ac:dyDescent="0.2">
      <c r="A123" s="2">
        <v>51</v>
      </c>
      <c r="B123" s="2">
        <f>B94</f>
        <v>1</v>
      </c>
      <c r="C123" s="2">
        <f>A94</f>
        <v>4</v>
      </c>
      <c r="D123" s="2">
        <f>ROW(A94)</f>
        <v>94</v>
      </c>
      <c r="E123" s="2"/>
      <c r="F123" s="2" t="str">
        <f>IF(F94&lt;&gt;"",F94,"")</f>
        <v>Новый раздел</v>
      </c>
      <c r="G123" s="2" t="str">
        <f>IF(G94&lt;&gt;"",G94,"")</f>
        <v>Кабинет 313</v>
      </c>
      <c r="H123" s="2">
        <v>0</v>
      </c>
      <c r="I123" s="2"/>
      <c r="J123" s="2"/>
      <c r="K123" s="2"/>
      <c r="L123" s="2"/>
      <c r="M123" s="2"/>
      <c r="N123" s="2"/>
      <c r="O123" s="2">
        <f t="shared" ref="O123:T123" si="120">ROUND(AB123,2)</f>
        <v>40118.99</v>
      </c>
      <c r="P123" s="2">
        <f t="shared" si="120"/>
        <v>27620.77</v>
      </c>
      <c r="Q123" s="2">
        <f t="shared" si="120"/>
        <v>217.21</v>
      </c>
      <c r="R123" s="2">
        <f t="shared" si="120"/>
        <v>14.06</v>
      </c>
      <c r="S123" s="2">
        <f t="shared" si="120"/>
        <v>12281.01</v>
      </c>
      <c r="T123" s="2">
        <f t="shared" si="120"/>
        <v>0</v>
      </c>
      <c r="U123" s="2">
        <f>AH123</f>
        <v>45.898240000000008</v>
      </c>
      <c r="V123" s="2">
        <f>AI123</f>
        <v>3.6449999999999996E-2</v>
      </c>
      <c r="W123" s="2">
        <f>ROUND(AJ123,2)</f>
        <v>0.55000000000000004</v>
      </c>
      <c r="X123" s="2">
        <f>ROUND(AK123,2)</f>
        <v>12087.2</v>
      </c>
      <c r="Y123" s="2">
        <f>ROUND(AL123,2)</f>
        <v>7068.44</v>
      </c>
      <c r="Z123" s="2"/>
      <c r="AA123" s="2"/>
      <c r="AB123" s="2">
        <f>ROUND(SUMIF(AA98:AA121,"=42104813",O98:O121),2)</f>
        <v>40118.99</v>
      </c>
      <c r="AC123" s="2">
        <f>ROUND(SUMIF(AA98:AA121,"=42104813",P98:P121),2)</f>
        <v>27620.77</v>
      </c>
      <c r="AD123" s="2">
        <f>ROUND(SUMIF(AA98:AA121,"=42104813",Q98:Q121),2)</f>
        <v>217.21</v>
      </c>
      <c r="AE123" s="2">
        <f>ROUND(SUMIF(AA98:AA121,"=42104813",R98:R121),2)</f>
        <v>14.06</v>
      </c>
      <c r="AF123" s="2">
        <f>ROUND(SUMIF(AA98:AA121,"=42104813",S98:S121),2)</f>
        <v>12281.01</v>
      </c>
      <c r="AG123" s="2">
        <f>ROUND(SUMIF(AA98:AA121,"=42104813",T98:T121),2)</f>
        <v>0</v>
      </c>
      <c r="AH123" s="2">
        <f>SUMIF(AA98:AA121,"=42104813",U98:U121)</f>
        <v>45.898240000000008</v>
      </c>
      <c r="AI123" s="2">
        <f>SUMIF(AA98:AA121,"=42104813",V98:V121)</f>
        <v>3.6449999999999996E-2</v>
      </c>
      <c r="AJ123" s="2">
        <f>ROUND(SUMIF(AA98:AA121,"=42104813",W98:W121),2)</f>
        <v>0.55000000000000004</v>
      </c>
      <c r="AK123" s="2">
        <f>ROUND(SUMIF(AA98:AA121,"=42104813",X98:X121),2)</f>
        <v>12087.2</v>
      </c>
      <c r="AL123" s="2">
        <f>ROUND(SUMIF(AA98:AA121,"=42104813",Y98:Y121),2)</f>
        <v>7068.44</v>
      </c>
      <c r="AM123" s="2"/>
      <c r="AN123" s="2"/>
      <c r="AO123" s="2">
        <f t="shared" ref="AO123:BC123" si="121">ROUND(BX123,2)</f>
        <v>0</v>
      </c>
      <c r="AP123" s="2">
        <f t="shared" si="121"/>
        <v>0</v>
      </c>
      <c r="AQ123" s="2">
        <f t="shared" si="121"/>
        <v>0</v>
      </c>
      <c r="AR123" s="2">
        <f t="shared" si="121"/>
        <v>59274.63</v>
      </c>
      <c r="AS123" s="2">
        <f t="shared" si="121"/>
        <v>32415.57</v>
      </c>
      <c r="AT123" s="2">
        <f t="shared" si="121"/>
        <v>26859.06</v>
      </c>
      <c r="AU123" s="2">
        <f t="shared" si="121"/>
        <v>0</v>
      </c>
      <c r="AV123" s="2">
        <f t="shared" si="121"/>
        <v>27620.77</v>
      </c>
      <c r="AW123" s="2">
        <f t="shared" si="121"/>
        <v>27620.77</v>
      </c>
      <c r="AX123" s="2">
        <f t="shared" si="121"/>
        <v>0</v>
      </c>
      <c r="AY123" s="2">
        <f t="shared" si="121"/>
        <v>27620.77</v>
      </c>
      <c r="AZ123" s="2">
        <f t="shared" si="121"/>
        <v>0</v>
      </c>
      <c r="BA123" s="2">
        <f t="shared" si="121"/>
        <v>0</v>
      </c>
      <c r="BB123" s="2">
        <f t="shared" si="121"/>
        <v>0</v>
      </c>
      <c r="BC123" s="2">
        <f t="shared" si="121"/>
        <v>0</v>
      </c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>
        <f>ROUND(SUMIF(AA98:AA121,"=42104813",FQ98:FQ121),2)</f>
        <v>0</v>
      </c>
      <c r="BY123" s="2">
        <f>ROUND(SUMIF(AA98:AA121,"=42104813",FR98:FR121),2)</f>
        <v>0</v>
      </c>
      <c r="BZ123" s="2">
        <f>ROUND(SUMIF(AA98:AA121,"=42104813",GL98:GL121),2)</f>
        <v>0</v>
      </c>
      <c r="CA123" s="2">
        <f>ROUND(SUMIF(AA98:AA121,"=42104813",GM98:GM121),2)</f>
        <v>59274.63</v>
      </c>
      <c r="CB123" s="2">
        <f>ROUND(SUMIF(AA98:AA121,"=42104813",GN98:GN121),2)</f>
        <v>32415.57</v>
      </c>
      <c r="CC123" s="2">
        <f>ROUND(SUMIF(AA98:AA121,"=42104813",GO98:GO121),2)</f>
        <v>26859.06</v>
      </c>
      <c r="CD123" s="2">
        <f>ROUND(SUMIF(AA98:AA121,"=42104813",GP98:GP121),2)</f>
        <v>0</v>
      </c>
      <c r="CE123" s="2">
        <f>AC123-BX123</f>
        <v>27620.77</v>
      </c>
      <c r="CF123" s="2">
        <f>AC123-BY123</f>
        <v>27620.77</v>
      </c>
      <c r="CG123" s="2">
        <f>BX123-BZ123</f>
        <v>0</v>
      </c>
      <c r="CH123" s="2">
        <f>AC123-BX123-BY123+BZ123</f>
        <v>27620.77</v>
      </c>
      <c r="CI123" s="2">
        <f>BY123-BZ123</f>
        <v>0</v>
      </c>
      <c r="CJ123" s="2">
        <f>ROUND(SUMIF(AA98:AA121,"=42104813",GX98:GX121),2)</f>
        <v>0</v>
      </c>
      <c r="CK123" s="2">
        <f>ROUND(SUMIF(AA98:AA121,"=42104813",GY98:GY121),2)</f>
        <v>0</v>
      </c>
      <c r="CL123" s="2">
        <f>ROUND(SUMIF(AA98:AA121,"=42104813",GZ98:GZ121),2)</f>
        <v>0</v>
      </c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>
        <v>0</v>
      </c>
    </row>
    <row r="125" spans="1:245" x14ac:dyDescent="0.2">
      <c r="A125" s="4">
        <v>50</v>
      </c>
      <c r="B125" s="4">
        <v>0</v>
      </c>
      <c r="C125" s="4">
        <v>0</v>
      </c>
      <c r="D125" s="4">
        <v>1</v>
      </c>
      <c r="E125" s="4">
        <v>201</v>
      </c>
      <c r="F125" s="4">
        <f>ROUND(Source!O123,O125)</f>
        <v>40118.99</v>
      </c>
      <c r="G125" s="4" t="s">
        <v>170</v>
      </c>
      <c r="H125" s="4" t="s">
        <v>171</v>
      </c>
      <c r="I125" s="4"/>
      <c r="J125" s="4"/>
      <c r="K125" s="4">
        <v>201</v>
      </c>
      <c r="L125" s="4">
        <v>1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202</v>
      </c>
      <c r="F126" s="4">
        <f>ROUND(Source!P123,O126)</f>
        <v>27620.77</v>
      </c>
      <c r="G126" s="4" t="s">
        <v>172</v>
      </c>
      <c r="H126" s="4" t="s">
        <v>173</v>
      </c>
      <c r="I126" s="4"/>
      <c r="J126" s="4"/>
      <c r="K126" s="4">
        <v>202</v>
      </c>
      <c r="L126" s="4">
        <v>2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222</v>
      </c>
      <c r="F127" s="4">
        <f>ROUND(Source!AO123,O127)</f>
        <v>0</v>
      </c>
      <c r="G127" s="4" t="s">
        <v>174</v>
      </c>
      <c r="H127" s="4" t="s">
        <v>175</v>
      </c>
      <c r="I127" s="4"/>
      <c r="J127" s="4"/>
      <c r="K127" s="4">
        <v>222</v>
      </c>
      <c r="L127" s="4">
        <v>3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225</v>
      </c>
      <c r="F128" s="4">
        <f>ROUND(Source!AV123,O128)</f>
        <v>27620.77</v>
      </c>
      <c r="G128" s="4" t="s">
        <v>176</v>
      </c>
      <c r="H128" s="4" t="s">
        <v>177</v>
      </c>
      <c r="I128" s="4"/>
      <c r="J128" s="4"/>
      <c r="K128" s="4">
        <v>225</v>
      </c>
      <c r="L128" s="4">
        <v>4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226</v>
      </c>
      <c r="F129" s="4">
        <f>ROUND(Source!AW123,O129)</f>
        <v>27620.77</v>
      </c>
      <c r="G129" s="4" t="s">
        <v>178</v>
      </c>
      <c r="H129" s="4" t="s">
        <v>179</v>
      </c>
      <c r="I129" s="4"/>
      <c r="J129" s="4"/>
      <c r="K129" s="4">
        <v>226</v>
      </c>
      <c r="L129" s="4">
        <v>5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227</v>
      </c>
      <c r="F130" s="4">
        <f>ROUND(Source!AX123,O130)</f>
        <v>0</v>
      </c>
      <c r="G130" s="4" t="s">
        <v>180</v>
      </c>
      <c r="H130" s="4" t="s">
        <v>181</v>
      </c>
      <c r="I130" s="4"/>
      <c r="J130" s="4"/>
      <c r="K130" s="4">
        <v>227</v>
      </c>
      <c r="L130" s="4">
        <v>6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228</v>
      </c>
      <c r="F131" s="4">
        <f>ROUND(Source!AY123,O131)</f>
        <v>27620.77</v>
      </c>
      <c r="G131" s="4" t="s">
        <v>182</v>
      </c>
      <c r="H131" s="4" t="s">
        <v>183</v>
      </c>
      <c r="I131" s="4"/>
      <c r="J131" s="4"/>
      <c r="K131" s="4">
        <v>228</v>
      </c>
      <c r="L131" s="4">
        <v>7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216</v>
      </c>
      <c r="F132" s="4">
        <f>ROUND(Source!AP123,O132)</f>
        <v>0</v>
      </c>
      <c r="G132" s="4" t="s">
        <v>184</v>
      </c>
      <c r="H132" s="4" t="s">
        <v>185</v>
      </c>
      <c r="I132" s="4"/>
      <c r="J132" s="4"/>
      <c r="K132" s="4">
        <v>216</v>
      </c>
      <c r="L132" s="4">
        <v>8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223</v>
      </c>
      <c r="F133" s="4">
        <f>ROUND(Source!AQ123,O133)</f>
        <v>0</v>
      </c>
      <c r="G133" s="4" t="s">
        <v>186</v>
      </c>
      <c r="H133" s="4" t="s">
        <v>187</v>
      </c>
      <c r="I133" s="4"/>
      <c r="J133" s="4"/>
      <c r="K133" s="4">
        <v>223</v>
      </c>
      <c r="L133" s="4">
        <v>9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229</v>
      </c>
      <c r="F134" s="4">
        <f>ROUND(Source!AZ123,O134)</f>
        <v>0</v>
      </c>
      <c r="G134" s="4" t="s">
        <v>188</v>
      </c>
      <c r="H134" s="4" t="s">
        <v>189</v>
      </c>
      <c r="I134" s="4"/>
      <c r="J134" s="4"/>
      <c r="K134" s="4">
        <v>229</v>
      </c>
      <c r="L134" s="4">
        <v>10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203</v>
      </c>
      <c r="F135" s="4">
        <f>ROUND(Source!Q123,O135)</f>
        <v>217.21</v>
      </c>
      <c r="G135" s="4" t="s">
        <v>190</v>
      </c>
      <c r="H135" s="4" t="s">
        <v>191</v>
      </c>
      <c r="I135" s="4"/>
      <c r="J135" s="4"/>
      <c r="K135" s="4">
        <v>203</v>
      </c>
      <c r="L135" s="4">
        <v>11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231</v>
      </c>
      <c r="F136" s="4">
        <f>ROUND(Source!BB123,O136)</f>
        <v>0</v>
      </c>
      <c r="G136" s="4" t="s">
        <v>192</v>
      </c>
      <c r="H136" s="4" t="s">
        <v>193</v>
      </c>
      <c r="I136" s="4"/>
      <c r="J136" s="4"/>
      <c r="K136" s="4">
        <v>231</v>
      </c>
      <c r="L136" s="4">
        <v>12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204</v>
      </c>
      <c r="F137" s="4">
        <f>ROUND(Source!R123,O137)</f>
        <v>14.06</v>
      </c>
      <c r="G137" s="4" t="s">
        <v>194</v>
      </c>
      <c r="H137" s="4" t="s">
        <v>195</v>
      </c>
      <c r="I137" s="4"/>
      <c r="J137" s="4"/>
      <c r="K137" s="4">
        <v>204</v>
      </c>
      <c r="L137" s="4">
        <v>13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205</v>
      </c>
      <c r="F138" s="4">
        <f>ROUND(Source!S123,O138)</f>
        <v>12281.01</v>
      </c>
      <c r="G138" s="4" t="s">
        <v>196</v>
      </c>
      <c r="H138" s="4" t="s">
        <v>197</v>
      </c>
      <c r="I138" s="4"/>
      <c r="J138" s="4"/>
      <c r="K138" s="4">
        <v>205</v>
      </c>
      <c r="L138" s="4">
        <v>14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232</v>
      </c>
      <c r="F139" s="4">
        <f>ROUND(Source!BC123,O139)</f>
        <v>0</v>
      </c>
      <c r="G139" s="4" t="s">
        <v>198</v>
      </c>
      <c r="H139" s="4" t="s">
        <v>199</v>
      </c>
      <c r="I139" s="4"/>
      <c r="J139" s="4"/>
      <c r="K139" s="4">
        <v>232</v>
      </c>
      <c r="L139" s="4">
        <v>15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214</v>
      </c>
      <c r="F140" s="4">
        <f>ROUND(Source!AS123,O140)</f>
        <v>32415.57</v>
      </c>
      <c r="G140" s="4" t="s">
        <v>200</v>
      </c>
      <c r="H140" s="4" t="s">
        <v>201</v>
      </c>
      <c r="I140" s="4"/>
      <c r="J140" s="4"/>
      <c r="K140" s="4">
        <v>214</v>
      </c>
      <c r="L140" s="4">
        <v>16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215</v>
      </c>
      <c r="F141" s="4">
        <f>ROUND(Source!AT123,O141)</f>
        <v>26859.06</v>
      </c>
      <c r="G141" s="4" t="s">
        <v>202</v>
      </c>
      <c r="H141" s="4" t="s">
        <v>203</v>
      </c>
      <c r="I141" s="4"/>
      <c r="J141" s="4"/>
      <c r="K141" s="4">
        <v>215</v>
      </c>
      <c r="L141" s="4">
        <v>17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217</v>
      </c>
      <c r="F142" s="4">
        <f>ROUND(Source!AU123,O142)</f>
        <v>0</v>
      </c>
      <c r="G142" s="4" t="s">
        <v>204</v>
      </c>
      <c r="H142" s="4" t="s">
        <v>205</v>
      </c>
      <c r="I142" s="4"/>
      <c r="J142" s="4"/>
      <c r="K142" s="4">
        <v>217</v>
      </c>
      <c r="L142" s="4">
        <v>18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230</v>
      </c>
      <c r="F143" s="4">
        <f>ROUND(Source!BA123,O143)</f>
        <v>0</v>
      </c>
      <c r="G143" s="4" t="s">
        <v>206</v>
      </c>
      <c r="H143" s="4" t="s">
        <v>207</v>
      </c>
      <c r="I143" s="4"/>
      <c r="J143" s="4"/>
      <c r="K143" s="4">
        <v>230</v>
      </c>
      <c r="L143" s="4">
        <v>19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206</v>
      </c>
      <c r="F144" s="4">
        <f>ROUND(Source!T123,O144)</f>
        <v>0</v>
      </c>
      <c r="G144" s="4" t="s">
        <v>208</v>
      </c>
      <c r="H144" s="4" t="s">
        <v>209</v>
      </c>
      <c r="I144" s="4"/>
      <c r="J144" s="4"/>
      <c r="K144" s="4">
        <v>206</v>
      </c>
      <c r="L144" s="4">
        <v>20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45" x14ac:dyDescent="0.2">
      <c r="A145" s="4">
        <v>50</v>
      </c>
      <c r="B145" s="4">
        <v>0</v>
      </c>
      <c r="C145" s="4">
        <v>0</v>
      </c>
      <c r="D145" s="4">
        <v>1</v>
      </c>
      <c r="E145" s="4">
        <v>207</v>
      </c>
      <c r="F145" s="4">
        <f>Source!U123</f>
        <v>45.898240000000008</v>
      </c>
      <c r="G145" s="4" t="s">
        <v>210</v>
      </c>
      <c r="H145" s="4" t="s">
        <v>211</v>
      </c>
      <c r="I145" s="4"/>
      <c r="J145" s="4"/>
      <c r="K145" s="4">
        <v>207</v>
      </c>
      <c r="L145" s="4">
        <v>21</v>
      </c>
      <c r="M145" s="4">
        <v>3</v>
      </c>
      <c r="N145" s="4" t="s">
        <v>3</v>
      </c>
      <c r="O145" s="4">
        <v>-1</v>
      </c>
      <c r="P145" s="4"/>
      <c r="Q145" s="4"/>
      <c r="R145" s="4"/>
      <c r="S145" s="4"/>
      <c r="T145" s="4"/>
      <c r="U145" s="4"/>
      <c r="V145" s="4"/>
      <c r="W145" s="4"/>
    </row>
    <row r="146" spans="1:245" x14ac:dyDescent="0.2">
      <c r="A146" s="4">
        <v>50</v>
      </c>
      <c r="B146" s="4">
        <v>0</v>
      </c>
      <c r="C146" s="4">
        <v>0</v>
      </c>
      <c r="D146" s="4">
        <v>1</v>
      </c>
      <c r="E146" s="4">
        <v>208</v>
      </c>
      <c r="F146" s="4">
        <f>Source!V123</f>
        <v>3.6449999999999996E-2</v>
      </c>
      <c r="G146" s="4" t="s">
        <v>212</v>
      </c>
      <c r="H146" s="4" t="s">
        <v>213</v>
      </c>
      <c r="I146" s="4"/>
      <c r="J146" s="4"/>
      <c r="K146" s="4">
        <v>208</v>
      </c>
      <c r="L146" s="4">
        <v>22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45" x14ac:dyDescent="0.2">
      <c r="A147" s="4">
        <v>50</v>
      </c>
      <c r="B147" s="4">
        <v>0</v>
      </c>
      <c r="C147" s="4">
        <v>0</v>
      </c>
      <c r="D147" s="4">
        <v>1</v>
      </c>
      <c r="E147" s="4">
        <v>209</v>
      </c>
      <c r="F147" s="4">
        <f>ROUND(Source!W123,O147)</f>
        <v>0.55000000000000004</v>
      </c>
      <c r="G147" s="4" t="s">
        <v>214</v>
      </c>
      <c r="H147" s="4" t="s">
        <v>215</v>
      </c>
      <c r="I147" s="4"/>
      <c r="J147" s="4"/>
      <c r="K147" s="4">
        <v>209</v>
      </c>
      <c r="L147" s="4">
        <v>23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45" x14ac:dyDescent="0.2">
      <c r="A148" s="4">
        <v>50</v>
      </c>
      <c r="B148" s="4">
        <v>0</v>
      </c>
      <c r="C148" s="4">
        <v>0</v>
      </c>
      <c r="D148" s="4">
        <v>1</v>
      </c>
      <c r="E148" s="4">
        <v>210</v>
      </c>
      <c r="F148" s="4">
        <f>ROUND(Source!X123,O148)</f>
        <v>12087.2</v>
      </c>
      <c r="G148" s="4" t="s">
        <v>216</v>
      </c>
      <c r="H148" s="4" t="s">
        <v>217</v>
      </c>
      <c r="I148" s="4"/>
      <c r="J148" s="4"/>
      <c r="K148" s="4">
        <v>210</v>
      </c>
      <c r="L148" s="4">
        <v>24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45" x14ac:dyDescent="0.2">
      <c r="A149" s="4">
        <v>50</v>
      </c>
      <c r="B149" s="4">
        <v>0</v>
      </c>
      <c r="C149" s="4">
        <v>0</v>
      </c>
      <c r="D149" s="4">
        <v>1</v>
      </c>
      <c r="E149" s="4">
        <v>211</v>
      </c>
      <c r="F149" s="4">
        <f>ROUND(Source!Y123,O149)</f>
        <v>7068.44</v>
      </c>
      <c r="G149" s="4" t="s">
        <v>218</v>
      </c>
      <c r="H149" s="4" t="s">
        <v>219</v>
      </c>
      <c r="I149" s="4"/>
      <c r="J149" s="4"/>
      <c r="K149" s="4">
        <v>211</v>
      </c>
      <c r="L149" s="4">
        <v>25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45" x14ac:dyDescent="0.2">
      <c r="A150" s="4">
        <v>50</v>
      </c>
      <c r="B150" s="4">
        <v>0</v>
      </c>
      <c r="C150" s="4">
        <v>0</v>
      </c>
      <c r="D150" s="4">
        <v>1</v>
      </c>
      <c r="E150" s="4">
        <v>224</v>
      </c>
      <c r="F150" s="4">
        <f>ROUND(Source!AR123,O150)</f>
        <v>59274.63</v>
      </c>
      <c r="G150" s="4" t="s">
        <v>220</v>
      </c>
      <c r="H150" s="4" t="s">
        <v>221</v>
      </c>
      <c r="I150" s="4"/>
      <c r="J150" s="4"/>
      <c r="K150" s="4">
        <v>224</v>
      </c>
      <c r="L150" s="4">
        <v>26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2" spans="1:245" x14ac:dyDescent="0.2">
      <c r="A152" s="1">
        <v>4</v>
      </c>
      <c r="B152" s="1">
        <v>1</v>
      </c>
      <c r="C152" s="1"/>
      <c r="D152" s="1">
        <f>ROW(A160)</f>
        <v>160</v>
      </c>
      <c r="E152" s="1"/>
      <c r="F152" s="1" t="s">
        <v>15</v>
      </c>
      <c r="G152" s="1" t="s">
        <v>300</v>
      </c>
      <c r="H152" s="1" t="s">
        <v>3</v>
      </c>
      <c r="I152" s="1">
        <v>0</v>
      </c>
      <c r="J152" s="1"/>
      <c r="K152" s="1">
        <v>0</v>
      </c>
      <c r="L152" s="1"/>
      <c r="M152" s="1"/>
      <c r="N152" s="1"/>
      <c r="O152" s="1"/>
      <c r="P152" s="1"/>
      <c r="Q152" s="1"/>
      <c r="R152" s="1"/>
      <c r="S152" s="1"/>
      <c r="T152" s="1"/>
      <c r="U152" s="1" t="s">
        <v>3</v>
      </c>
      <c r="V152" s="1">
        <v>0</v>
      </c>
      <c r="W152" s="1"/>
      <c r="X152" s="1"/>
      <c r="Y152" s="1"/>
      <c r="Z152" s="1"/>
      <c r="AA152" s="1"/>
      <c r="AB152" s="1" t="s">
        <v>3</v>
      </c>
      <c r="AC152" s="1" t="s">
        <v>3</v>
      </c>
      <c r="AD152" s="1" t="s">
        <v>3</v>
      </c>
      <c r="AE152" s="1" t="s">
        <v>3</v>
      </c>
      <c r="AF152" s="1" t="s">
        <v>3</v>
      </c>
      <c r="AG152" s="1" t="s">
        <v>3</v>
      </c>
      <c r="AH152" s="1"/>
      <c r="AI152" s="1"/>
      <c r="AJ152" s="1"/>
      <c r="AK152" s="1"/>
      <c r="AL152" s="1"/>
      <c r="AM152" s="1"/>
      <c r="AN152" s="1"/>
      <c r="AO152" s="1"/>
      <c r="AP152" s="1" t="s">
        <v>3</v>
      </c>
      <c r="AQ152" s="1" t="s">
        <v>3</v>
      </c>
      <c r="AR152" s="1" t="s">
        <v>3</v>
      </c>
      <c r="AS152" s="1"/>
      <c r="AT152" s="1"/>
      <c r="AU152" s="1"/>
      <c r="AV152" s="1"/>
      <c r="AW152" s="1"/>
      <c r="AX152" s="1"/>
      <c r="AY152" s="1"/>
      <c r="AZ152" s="1" t="s">
        <v>3</v>
      </c>
      <c r="BA152" s="1"/>
      <c r="BB152" s="1" t="s">
        <v>3</v>
      </c>
      <c r="BC152" s="1" t="s">
        <v>3</v>
      </c>
      <c r="BD152" s="1" t="s">
        <v>3</v>
      </c>
      <c r="BE152" s="1" t="s">
        <v>3</v>
      </c>
      <c r="BF152" s="1" t="s">
        <v>3</v>
      </c>
      <c r="BG152" s="1" t="s">
        <v>3</v>
      </c>
      <c r="BH152" s="1" t="s">
        <v>3</v>
      </c>
      <c r="BI152" s="1" t="s">
        <v>3</v>
      </c>
      <c r="BJ152" s="1" t="s">
        <v>3</v>
      </c>
      <c r="BK152" s="1" t="s">
        <v>3</v>
      </c>
      <c r="BL152" s="1" t="s">
        <v>3</v>
      </c>
      <c r="BM152" s="1" t="s">
        <v>3</v>
      </c>
      <c r="BN152" s="1" t="s">
        <v>3</v>
      </c>
      <c r="BO152" s="1" t="s">
        <v>3</v>
      </c>
      <c r="BP152" s="1" t="s">
        <v>3</v>
      </c>
      <c r="BQ152" s="1"/>
      <c r="BR152" s="1"/>
      <c r="BS152" s="1"/>
      <c r="BT152" s="1"/>
      <c r="BU152" s="1"/>
      <c r="BV152" s="1"/>
      <c r="BW152" s="1"/>
      <c r="BX152" s="1">
        <v>0</v>
      </c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>
        <v>0</v>
      </c>
    </row>
    <row r="154" spans="1:245" x14ac:dyDescent="0.2">
      <c r="A154" s="2">
        <v>52</v>
      </c>
      <c r="B154" s="2">
        <f t="shared" ref="B154:G154" si="122">B160</f>
        <v>1</v>
      </c>
      <c r="C154" s="2">
        <f t="shared" si="122"/>
        <v>4</v>
      </c>
      <c r="D154" s="2">
        <f t="shared" si="122"/>
        <v>152</v>
      </c>
      <c r="E154" s="2">
        <f t="shared" si="122"/>
        <v>0</v>
      </c>
      <c r="F154" s="2" t="str">
        <f t="shared" si="122"/>
        <v>Новый раздел</v>
      </c>
      <c r="G154" s="2" t="str">
        <f t="shared" si="122"/>
        <v>Кабинет 103</v>
      </c>
      <c r="H154" s="2"/>
      <c r="I154" s="2"/>
      <c r="J154" s="2"/>
      <c r="K154" s="2"/>
      <c r="L154" s="2"/>
      <c r="M154" s="2"/>
      <c r="N154" s="2"/>
      <c r="O154" s="2">
        <f t="shared" ref="O154:AT154" si="123">O160</f>
        <v>1591.97</v>
      </c>
      <c r="P154" s="2">
        <f t="shared" si="123"/>
        <v>1501.85</v>
      </c>
      <c r="Q154" s="2">
        <f t="shared" si="123"/>
        <v>0.09</v>
      </c>
      <c r="R154" s="2">
        <f t="shared" si="123"/>
        <v>0</v>
      </c>
      <c r="S154" s="2">
        <f t="shared" si="123"/>
        <v>90.03</v>
      </c>
      <c r="T154" s="2">
        <f t="shared" si="123"/>
        <v>0</v>
      </c>
      <c r="U154" s="2">
        <f t="shared" si="123"/>
        <v>0.32200000000000001</v>
      </c>
      <c r="V154" s="2">
        <f t="shared" si="123"/>
        <v>0</v>
      </c>
      <c r="W154" s="2">
        <f t="shared" si="123"/>
        <v>0</v>
      </c>
      <c r="X154" s="2">
        <f t="shared" si="123"/>
        <v>103.53</v>
      </c>
      <c r="Y154" s="2">
        <f t="shared" si="123"/>
        <v>63.92</v>
      </c>
      <c r="Z154" s="2">
        <f t="shared" si="123"/>
        <v>0</v>
      </c>
      <c r="AA154" s="2">
        <f t="shared" si="123"/>
        <v>0</v>
      </c>
      <c r="AB154" s="2">
        <f t="shared" si="123"/>
        <v>1591.97</v>
      </c>
      <c r="AC154" s="2">
        <f t="shared" si="123"/>
        <v>1501.85</v>
      </c>
      <c r="AD154" s="2">
        <f t="shared" si="123"/>
        <v>0.09</v>
      </c>
      <c r="AE154" s="2">
        <f t="shared" si="123"/>
        <v>0</v>
      </c>
      <c r="AF154" s="2">
        <f t="shared" si="123"/>
        <v>90.03</v>
      </c>
      <c r="AG154" s="2">
        <f t="shared" si="123"/>
        <v>0</v>
      </c>
      <c r="AH154" s="2">
        <f t="shared" si="123"/>
        <v>0.32200000000000001</v>
      </c>
      <c r="AI154" s="2">
        <f t="shared" si="123"/>
        <v>0</v>
      </c>
      <c r="AJ154" s="2">
        <f t="shared" si="123"/>
        <v>0</v>
      </c>
      <c r="AK154" s="2">
        <f t="shared" si="123"/>
        <v>103.53</v>
      </c>
      <c r="AL154" s="2">
        <f t="shared" si="123"/>
        <v>63.92</v>
      </c>
      <c r="AM154" s="2">
        <f t="shared" si="123"/>
        <v>0</v>
      </c>
      <c r="AN154" s="2">
        <f t="shared" si="123"/>
        <v>0</v>
      </c>
      <c r="AO154" s="2">
        <f t="shared" si="123"/>
        <v>0</v>
      </c>
      <c r="AP154" s="2">
        <f t="shared" si="123"/>
        <v>0</v>
      </c>
      <c r="AQ154" s="2">
        <f t="shared" si="123"/>
        <v>0</v>
      </c>
      <c r="AR154" s="2">
        <f t="shared" si="123"/>
        <v>1759.42</v>
      </c>
      <c r="AS154" s="2">
        <f t="shared" si="123"/>
        <v>1759.42</v>
      </c>
      <c r="AT154" s="2">
        <f t="shared" si="123"/>
        <v>0</v>
      </c>
      <c r="AU154" s="2">
        <f t="shared" ref="AU154:BZ154" si="124">AU160</f>
        <v>0</v>
      </c>
      <c r="AV154" s="2">
        <f t="shared" si="124"/>
        <v>1501.85</v>
      </c>
      <c r="AW154" s="2">
        <f t="shared" si="124"/>
        <v>1501.85</v>
      </c>
      <c r="AX154" s="2">
        <f t="shared" si="124"/>
        <v>0</v>
      </c>
      <c r="AY154" s="2">
        <f t="shared" si="124"/>
        <v>1501.85</v>
      </c>
      <c r="AZ154" s="2">
        <f t="shared" si="124"/>
        <v>0</v>
      </c>
      <c r="BA154" s="2">
        <f t="shared" si="124"/>
        <v>0</v>
      </c>
      <c r="BB154" s="2">
        <f t="shared" si="124"/>
        <v>0</v>
      </c>
      <c r="BC154" s="2">
        <f t="shared" si="124"/>
        <v>0</v>
      </c>
      <c r="BD154" s="2">
        <f t="shared" si="124"/>
        <v>0</v>
      </c>
      <c r="BE154" s="2">
        <f t="shared" si="124"/>
        <v>0</v>
      </c>
      <c r="BF154" s="2">
        <f t="shared" si="124"/>
        <v>0</v>
      </c>
      <c r="BG154" s="2">
        <f t="shared" si="124"/>
        <v>0</v>
      </c>
      <c r="BH154" s="2">
        <f t="shared" si="124"/>
        <v>0</v>
      </c>
      <c r="BI154" s="2">
        <f t="shared" si="124"/>
        <v>0</v>
      </c>
      <c r="BJ154" s="2">
        <f t="shared" si="124"/>
        <v>0</v>
      </c>
      <c r="BK154" s="2">
        <f t="shared" si="124"/>
        <v>0</v>
      </c>
      <c r="BL154" s="2">
        <f t="shared" si="124"/>
        <v>0</v>
      </c>
      <c r="BM154" s="2">
        <f t="shared" si="124"/>
        <v>0</v>
      </c>
      <c r="BN154" s="2">
        <f t="shared" si="124"/>
        <v>0</v>
      </c>
      <c r="BO154" s="2">
        <f t="shared" si="124"/>
        <v>0</v>
      </c>
      <c r="BP154" s="2">
        <f t="shared" si="124"/>
        <v>0</v>
      </c>
      <c r="BQ154" s="2">
        <f t="shared" si="124"/>
        <v>0</v>
      </c>
      <c r="BR154" s="2">
        <f t="shared" si="124"/>
        <v>0</v>
      </c>
      <c r="BS154" s="2">
        <f t="shared" si="124"/>
        <v>0</v>
      </c>
      <c r="BT154" s="2">
        <f t="shared" si="124"/>
        <v>0</v>
      </c>
      <c r="BU154" s="2">
        <f t="shared" si="124"/>
        <v>0</v>
      </c>
      <c r="BV154" s="2">
        <f t="shared" si="124"/>
        <v>0</v>
      </c>
      <c r="BW154" s="2">
        <f t="shared" si="124"/>
        <v>0</v>
      </c>
      <c r="BX154" s="2">
        <f t="shared" si="124"/>
        <v>0</v>
      </c>
      <c r="BY154" s="2">
        <f t="shared" si="124"/>
        <v>0</v>
      </c>
      <c r="BZ154" s="2">
        <f t="shared" si="124"/>
        <v>0</v>
      </c>
      <c r="CA154" s="2">
        <f t="shared" ref="CA154:DF154" si="125">CA160</f>
        <v>1759.42</v>
      </c>
      <c r="CB154" s="2">
        <f t="shared" si="125"/>
        <v>1759.42</v>
      </c>
      <c r="CC154" s="2">
        <f t="shared" si="125"/>
        <v>0</v>
      </c>
      <c r="CD154" s="2">
        <f t="shared" si="125"/>
        <v>0</v>
      </c>
      <c r="CE154" s="2">
        <f t="shared" si="125"/>
        <v>1501.85</v>
      </c>
      <c r="CF154" s="2">
        <f t="shared" si="125"/>
        <v>1501.85</v>
      </c>
      <c r="CG154" s="2">
        <f t="shared" si="125"/>
        <v>0</v>
      </c>
      <c r="CH154" s="2">
        <f t="shared" si="125"/>
        <v>1501.85</v>
      </c>
      <c r="CI154" s="2">
        <f t="shared" si="125"/>
        <v>0</v>
      </c>
      <c r="CJ154" s="2">
        <f t="shared" si="125"/>
        <v>0</v>
      </c>
      <c r="CK154" s="2">
        <f t="shared" si="125"/>
        <v>0</v>
      </c>
      <c r="CL154" s="2">
        <f t="shared" si="125"/>
        <v>0</v>
      </c>
      <c r="CM154" s="2">
        <f t="shared" si="125"/>
        <v>0</v>
      </c>
      <c r="CN154" s="2">
        <f t="shared" si="125"/>
        <v>0</v>
      </c>
      <c r="CO154" s="2">
        <f t="shared" si="125"/>
        <v>0</v>
      </c>
      <c r="CP154" s="2">
        <f t="shared" si="125"/>
        <v>0</v>
      </c>
      <c r="CQ154" s="2">
        <f t="shared" si="125"/>
        <v>0</v>
      </c>
      <c r="CR154" s="2">
        <f t="shared" si="125"/>
        <v>0</v>
      </c>
      <c r="CS154" s="2">
        <f t="shared" si="125"/>
        <v>0</v>
      </c>
      <c r="CT154" s="2">
        <f t="shared" si="125"/>
        <v>0</v>
      </c>
      <c r="CU154" s="2">
        <f t="shared" si="125"/>
        <v>0</v>
      </c>
      <c r="CV154" s="2">
        <f t="shared" si="125"/>
        <v>0</v>
      </c>
      <c r="CW154" s="2">
        <f t="shared" si="125"/>
        <v>0</v>
      </c>
      <c r="CX154" s="2">
        <f t="shared" si="125"/>
        <v>0</v>
      </c>
      <c r="CY154" s="2">
        <f t="shared" si="125"/>
        <v>0</v>
      </c>
      <c r="CZ154" s="2">
        <f t="shared" si="125"/>
        <v>0</v>
      </c>
      <c r="DA154" s="2">
        <f t="shared" si="125"/>
        <v>0</v>
      </c>
      <c r="DB154" s="2">
        <f t="shared" si="125"/>
        <v>0</v>
      </c>
      <c r="DC154" s="2">
        <f t="shared" si="125"/>
        <v>0</v>
      </c>
      <c r="DD154" s="2">
        <f t="shared" si="125"/>
        <v>0</v>
      </c>
      <c r="DE154" s="2">
        <f t="shared" si="125"/>
        <v>0</v>
      </c>
      <c r="DF154" s="2">
        <f t="shared" si="125"/>
        <v>0</v>
      </c>
      <c r="DG154" s="3">
        <f t="shared" ref="DG154:EL154" si="126">DG160</f>
        <v>0</v>
      </c>
      <c r="DH154" s="3">
        <f t="shared" si="126"/>
        <v>0</v>
      </c>
      <c r="DI154" s="3">
        <f t="shared" si="126"/>
        <v>0</v>
      </c>
      <c r="DJ154" s="3">
        <f t="shared" si="126"/>
        <v>0</v>
      </c>
      <c r="DK154" s="3">
        <f t="shared" si="126"/>
        <v>0</v>
      </c>
      <c r="DL154" s="3">
        <f t="shared" si="126"/>
        <v>0</v>
      </c>
      <c r="DM154" s="3">
        <f t="shared" si="126"/>
        <v>0</v>
      </c>
      <c r="DN154" s="3">
        <f t="shared" si="126"/>
        <v>0</v>
      </c>
      <c r="DO154" s="3">
        <f t="shared" si="126"/>
        <v>0</v>
      </c>
      <c r="DP154" s="3">
        <f t="shared" si="126"/>
        <v>0</v>
      </c>
      <c r="DQ154" s="3">
        <f t="shared" si="126"/>
        <v>0</v>
      </c>
      <c r="DR154" s="3">
        <f t="shared" si="126"/>
        <v>0</v>
      </c>
      <c r="DS154" s="3">
        <f t="shared" si="126"/>
        <v>0</v>
      </c>
      <c r="DT154" s="3">
        <f t="shared" si="126"/>
        <v>0</v>
      </c>
      <c r="DU154" s="3">
        <f t="shared" si="126"/>
        <v>0</v>
      </c>
      <c r="DV154" s="3">
        <f t="shared" si="126"/>
        <v>0</v>
      </c>
      <c r="DW154" s="3">
        <f t="shared" si="126"/>
        <v>0</v>
      </c>
      <c r="DX154" s="3">
        <f t="shared" si="126"/>
        <v>0</v>
      </c>
      <c r="DY154" s="3">
        <f t="shared" si="126"/>
        <v>0</v>
      </c>
      <c r="DZ154" s="3">
        <f t="shared" si="126"/>
        <v>0</v>
      </c>
      <c r="EA154" s="3">
        <f t="shared" si="126"/>
        <v>0</v>
      </c>
      <c r="EB154" s="3">
        <f t="shared" si="126"/>
        <v>0</v>
      </c>
      <c r="EC154" s="3">
        <f t="shared" si="126"/>
        <v>0</v>
      </c>
      <c r="ED154" s="3">
        <f t="shared" si="126"/>
        <v>0</v>
      </c>
      <c r="EE154" s="3">
        <f t="shared" si="126"/>
        <v>0</v>
      </c>
      <c r="EF154" s="3">
        <f t="shared" si="126"/>
        <v>0</v>
      </c>
      <c r="EG154" s="3">
        <f t="shared" si="126"/>
        <v>0</v>
      </c>
      <c r="EH154" s="3">
        <f t="shared" si="126"/>
        <v>0</v>
      </c>
      <c r="EI154" s="3">
        <f t="shared" si="126"/>
        <v>0</v>
      </c>
      <c r="EJ154" s="3">
        <f t="shared" si="126"/>
        <v>0</v>
      </c>
      <c r="EK154" s="3">
        <f t="shared" si="126"/>
        <v>0</v>
      </c>
      <c r="EL154" s="3">
        <f t="shared" si="126"/>
        <v>0</v>
      </c>
      <c r="EM154" s="3">
        <f t="shared" ref="EM154:FR154" si="127">EM160</f>
        <v>0</v>
      </c>
      <c r="EN154" s="3">
        <f t="shared" si="127"/>
        <v>0</v>
      </c>
      <c r="EO154" s="3">
        <f t="shared" si="127"/>
        <v>0</v>
      </c>
      <c r="EP154" s="3">
        <f t="shared" si="127"/>
        <v>0</v>
      </c>
      <c r="EQ154" s="3">
        <f t="shared" si="127"/>
        <v>0</v>
      </c>
      <c r="ER154" s="3">
        <f t="shared" si="127"/>
        <v>0</v>
      </c>
      <c r="ES154" s="3">
        <f t="shared" si="127"/>
        <v>0</v>
      </c>
      <c r="ET154" s="3">
        <f t="shared" si="127"/>
        <v>0</v>
      </c>
      <c r="EU154" s="3">
        <f t="shared" si="127"/>
        <v>0</v>
      </c>
      <c r="EV154" s="3">
        <f t="shared" si="127"/>
        <v>0</v>
      </c>
      <c r="EW154" s="3">
        <f t="shared" si="127"/>
        <v>0</v>
      </c>
      <c r="EX154" s="3">
        <f t="shared" si="127"/>
        <v>0</v>
      </c>
      <c r="EY154" s="3">
        <f t="shared" si="127"/>
        <v>0</v>
      </c>
      <c r="EZ154" s="3">
        <f t="shared" si="127"/>
        <v>0</v>
      </c>
      <c r="FA154" s="3">
        <f t="shared" si="127"/>
        <v>0</v>
      </c>
      <c r="FB154" s="3">
        <f t="shared" si="127"/>
        <v>0</v>
      </c>
      <c r="FC154" s="3">
        <f t="shared" si="127"/>
        <v>0</v>
      </c>
      <c r="FD154" s="3">
        <f t="shared" si="127"/>
        <v>0</v>
      </c>
      <c r="FE154" s="3">
        <f t="shared" si="127"/>
        <v>0</v>
      </c>
      <c r="FF154" s="3">
        <f t="shared" si="127"/>
        <v>0</v>
      </c>
      <c r="FG154" s="3">
        <f t="shared" si="127"/>
        <v>0</v>
      </c>
      <c r="FH154" s="3">
        <f t="shared" si="127"/>
        <v>0</v>
      </c>
      <c r="FI154" s="3">
        <f t="shared" si="127"/>
        <v>0</v>
      </c>
      <c r="FJ154" s="3">
        <f t="shared" si="127"/>
        <v>0</v>
      </c>
      <c r="FK154" s="3">
        <f t="shared" si="127"/>
        <v>0</v>
      </c>
      <c r="FL154" s="3">
        <f t="shared" si="127"/>
        <v>0</v>
      </c>
      <c r="FM154" s="3">
        <f t="shared" si="127"/>
        <v>0</v>
      </c>
      <c r="FN154" s="3">
        <f t="shared" si="127"/>
        <v>0</v>
      </c>
      <c r="FO154" s="3">
        <f t="shared" si="127"/>
        <v>0</v>
      </c>
      <c r="FP154" s="3">
        <f t="shared" si="127"/>
        <v>0</v>
      </c>
      <c r="FQ154" s="3">
        <f t="shared" si="127"/>
        <v>0</v>
      </c>
      <c r="FR154" s="3">
        <f t="shared" si="127"/>
        <v>0</v>
      </c>
      <c r="FS154" s="3">
        <f t="shared" ref="FS154:GX154" si="128">FS160</f>
        <v>0</v>
      </c>
      <c r="FT154" s="3">
        <f t="shared" si="128"/>
        <v>0</v>
      </c>
      <c r="FU154" s="3">
        <f t="shared" si="128"/>
        <v>0</v>
      </c>
      <c r="FV154" s="3">
        <f t="shared" si="128"/>
        <v>0</v>
      </c>
      <c r="FW154" s="3">
        <f t="shared" si="128"/>
        <v>0</v>
      </c>
      <c r="FX154" s="3">
        <f t="shared" si="128"/>
        <v>0</v>
      </c>
      <c r="FY154" s="3">
        <f t="shared" si="128"/>
        <v>0</v>
      </c>
      <c r="FZ154" s="3">
        <f t="shared" si="128"/>
        <v>0</v>
      </c>
      <c r="GA154" s="3">
        <f t="shared" si="128"/>
        <v>0</v>
      </c>
      <c r="GB154" s="3">
        <f t="shared" si="128"/>
        <v>0</v>
      </c>
      <c r="GC154" s="3">
        <f t="shared" si="128"/>
        <v>0</v>
      </c>
      <c r="GD154" s="3">
        <f t="shared" si="128"/>
        <v>0</v>
      </c>
      <c r="GE154" s="3">
        <f t="shared" si="128"/>
        <v>0</v>
      </c>
      <c r="GF154" s="3">
        <f t="shared" si="128"/>
        <v>0</v>
      </c>
      <c r="GG154" s="3">
        <f t="shared" si="128"/>
        <v>0</v>
      </c>
      <c r="GH154" s="3">
        <f t="shared" si="128"/>
        <v>0</v>
      </c>
      <c r="GI154" s="3">
        <f t="shared" si="128"/>
        <v>0</v>
      </c>
      <c r="GJ154" s="3">
        <f t="shared" si="128"/>
        <v>0</v>
      </c>
      <c r="GK154" s="3">
        <f t="shared" si="128"/>
        <v>0</v>
      </c>
      <c r="GL154" s="3">
        <f t="shared" si="128"/>
        <v>0</v>
      </c>
      <c r="GM154" s="3">
        <f t="shared" si="128"/>
        <v>0</v>
      </c>
      <c r="GN154" s="3">
        <f t="shared" si="128"/>
        <v>0</v>
      </c>
      <c r="GO154" s="3">
        <f t="shared" si="128"/>
        <v>0</v>
      </c>
      <c r="GP154" s="3">
        <f t="shared" si="128"/>
        <v>0</v>
      </c>
      <c r="GQ154" s="3">
        <f t="shared" si="128"/>
        <v>0</v>
      </c>
      <c r="GR154" s="3">
        <f t="shared" si="128"/>
        <v>0</v>
      </c>
      <c r="GS154" s="3">
        <f t="shared" si="128"/>
        <v>0</v>
      </c>
      <c r="GT154" s="3">
        <f t="shared" si="128"/>
        <v>0</v>
      </c>
      <c r="GU154" s="3">
        <f t="shared" si="128"/>
        <v>0</v>
      </c>
      <c r="GV154" s="3">
        <f t="shared" si="128"/>
        <v>0</v>
      </c>
      <c r="GW154" s="3">
        <f t="shared" si="128"/>
        <v>0</v>
      </c>
      <c r="GX154" s="3">
        <f t="shared" si="128"/>
        <v>0</v>
      </c>
    </row>
    <row r="156" spans="1:245" x14ac:dyDescent="0.2">
      <c r="A156">
        <v>17</v>
      </c>
      <c r="B156">
        <v>1</v>
      </c>
      <c r="C156">
        <f>ROW(SmtRes!A257)</f>
        <v>257</v>
      </c>
      <c r="D156">
        <f>ROW(EtalonRes!A243)</f>
        <v>243</v>
      </c>
      <c r="E156" t="s">
        <v>17</v>
      </c>
      <c r="F156" t="s">
        <v>267</v>
      </c>
      <c r="G156" t="s">
        <v>268</v>
      </c>
      <c r="H156" t="s">
        <v>269</v>
      </c>
      <c r="I156">
        <f>ROUND(1/10,9)</f>
        <v>0.1</v>
      </c>
      <c r="J156">
        <v>0</v>
      </c>
      <c r="O156">
        <f>ROUND(CP156,2)</f>
        <v>222.76</v>
      </c>
      <c r="P156">
        <f>ROUND(CQ156*I156,2)</f>
        <v>132.63999999999999</v>
      </c>
      <c r="Q156">
        <f>ROUND(CR156*I156,2)</f>
        <v>0.09</v>
      </c>
      <c r="R156">
        <f>ROUND(CS156*I156,2)</f>
        <v>0</v>
      </c>
      <c r="S156">
        <f>ROUND(CT156*I156,2)</f>
        <v>90.03</v>
      </c>
      <c r="T156">
        <f>ROUND(CU156*I156,2)</f>
        <v>0</v>
      </c>
      <c r="U156">
        <f>CV156*I156</f>
        <v>0.32200000000000001</v>
      </c>
      <c r="V156">
        <f>CW156*I156</f>
        <v>0</v>
      </c>
      <c r="W156">
        <f>ROUND(CX156*I156,2)</f>
        <v>0</v>
      </c>
      <c r="X156">
        <f t="shared" ref="X156:Y158" si="129">ROUND(CY156,2)</f>
        <v>103.53</v>
      </c>
      <c r="Y156">
        <f t="shared" si="129"/>
        <v>63.92</v>
      </c>
      <c r="AA156">
        <v>42104813</v>
      </c>
      <c r="AB156">
        <f>ROUND((AC156+AD156+AF156),6)</f>
        <v>1226.1510000000001</v>
      </c>
      <c r="AC156">
        <f>ROUND((ES156),6)</f>
        <v>1194.92</v>
      </c>
      <c r="AD156">
        <f>ROUND(((((ET156*1.25))-((EU156*1.25)))+AE156),6)</f>
        <v>0.25</v>
      </c>
      <c r="AE156">
        <f>ROUND(((EU156*1.25)),6)</f>
        <v>0</v>
      </c>
      <c r="AF156">
        <f>ROUND(((EV156*1.15)),6)</f>
        <v>30.981000000000002</v>
      </c>
      <c r="AG156">
        <f>ROUND((AP156),6)</f>
        <v>0</v>
      </c>
      <c r="AH156">
        <f>((EW156*1.15))</f>
        <v>3.2199999999999998</v>
      </c>
      <c r="AI156">
        <f>((EX156*1.25))</f>
        <v>0</v>
      </c>
      <c r="AJ156">
        <f>(AS156)</f>
        <v>0</v>
      </c>
      <c r="AK156">
        <v>1222.06</v>
      </c>
      <c r="AL156">
        <v>1194.92</v>
      </c>
      <c r="AM156">
        <v>0.2</v>
      </c>
      <c r="AN156">
        <v>0</v>
      </c>
      <c r="AO156">
        <v>26.94</v>
      </c>
      <c r="AP156">
        <v>0</v>
      </c>
      <c r="AQ156">
        <v>2.8</v>
      </c>
      <c r="AR156">
        <v>0</v>
      </c>
      <c r="AS156">
        <v>0</v>
      </c>
      <c r="AT156">
        <v>115</v>
      </c>
      <c r="AU156">
        <v>71</v>
      </c>
      <c r="AV156">
        <v>1</v>
      </c>
      <c r="AW156">
        <v>1</v>
      </c>
      <c r="AZ156">
        <v>1</v>
      </c>
      <c r="BA156">
        <v>29.06</v>
      </c>
      <c r="BB156">
        <v>3.65</v>
      </c>
      <c r="BC156">
        <v>1.1100000000000001</v>
      </c>
      <c r="BD156" t="s">
        <v>3</v>
      </c>
      <c r="BE156" t="s">
        <v>3</v>
      </c>
      <c r="BF156" t="s">
        <v>3</v>
      </c>
      <c r="BG156" t="s">
        <v>3</v>
      </c>
      <c r="BH156">
        <v>0</v>
      </c>
      <c r="BI156">
        <v>1</v>
      </c>
      <c r="BJ156" t="s">
        <v>270</v>
      </c>
      <c r="BM156">
        <v>17001</v>
      </c>
      <c r="BN156">
        <v>0</v>
      </c>
      <c r="BO156" t="s">
        <v>267</v>
      </c>
      <c r="BP156">
        <v>1</v>
      </c>
      <c r="BQ156">
        <v>2</v>
      </c>
      <c r="BR156">
        <v>0</v>
      </c>
      <c r="BS156">
        <v>29.06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128</v>
      </c>
      <c r="CA156">
        <v>83</v>
      </c>
      <c r="CE156">
        <v>0</v>
      </c>
      <c r="CF156">
        <v>0</v>
      </c>
      <c r="CG156">
        <v>0</v>
      </c>
      <c r="CM156">
        <v>0</v>
      </c>
      <c r="CN156" t="s">
        <v>761</v>
      </c>
      <c r="CO156">
        <v>0</v>
      </c>
      <c r="CP156">
        <f>(P156+Q156+S156)</f>
        <v>222.76</v>
      </c>
      <c r="CQ156">
        <f>AC156*BC156</f>
        <v>1326.3612000000003</v>
      </c>
      <c r="CR156">
        <f>AD156*BB156</f>
        <v>0.91249999999999998</v>
      </c>
      <c r="CS156">
        <f>AE156*BS156</f>
        <v>0</v>
      </c>
      <c r="CT156">
        <f>AF156*BA156</f>
        <v>900.30786000000001</v>
      </c>
      <c r="CU156">
        <f t="shared" ref="CU156:CX158" si="130">AG156</f>
        <v>0</v>
      </c>
      <c r="CV156">
        <f t="shared" si="130"/>
        <v>3.2199999999999998</v>
      </c>
      <c r="CW156">
        <f t="shared" si="130"/>
        <v>0</v>
      </c>
      <c r="CX156">
        <f t="shared" si="130"/>
        <v>0</v>
      </c>
      <c r="CY156">
        <f>(((S156+R156)*AT156)/100)</f>
        <v>103.53450000000001</v>
      </c>
      <c r="CZ156">
        <f>(((S156+R156)*AU156)/100)</f>
        <v>63.921300000000002</v>
      </c>
      <c r="DC156" t="s">
        <v>3</v>
      </c>
      <c r="DD156" t="s">
        <v>3</v>
      </c>
      <c r="DE156" t="s">
        <v>52</v>
      </c>
      <c r="DF156" t="s">
        <v>52</v>
      </c>
      <c r="DG156" t="s">
        <v>53</v>
      </c>
      <c r="DH156" t="s">
        <v>3</v>
      </c>
      <c r="DI156" t="s">
        <v>53</v>
      </c>
      <c r="DJ156" t="s">
        <v>52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1010</v>
      </c>
      <c r="DV156" t="s">
        <v>269</v>
      </c>
      <c r="DW156" t="s">
        <v>269</v>
      </c>
      <c r="DX156">
        <v>10</v>
      </c>
      <c r="EE156">
        <v>39490868</v>
      </c>
      <c r="EF156">
        <v>2</v>
      </c>
      <c r="EG156" t="s">
        <v>54</v>
      </c>
      <c r="EH156">
        <v>0</v>
      </c>
      <c r="EI156" t="s">
        <v>3</v>
      </c>
      <c r="EJ156">
        <v>1</v>
      </c>
      <c r="EK156">
        <v>17001</v>
      </c>
      <c r="EL156" t="s">
        <v>271</v>
      </c>
      <c r="EM156" t="s">
        <v>272</v>
      </c>
      <c r="EO156" t="s">
        <v>57</v>
      </c>
      <c r="EQ156">
        <v>0</v>
      </c>
      <c r="ER156">
        <v>1222.06</v>
      </c>
      <c r="ES156">
        <v>1194.92</v>
      </c>
      <c r="ET156">
        <v>0.2</v>
      </c>
      <c r="EU156">
        <v>0</v>
      </c>
      <c r="EV156">
        <v>26.94</v>
      </c>
      <c r="EW156">
        <v>2.8</v>
      </c>
      <c r="EX156">
        <v>0</v>
      </c>
      <c r="EY156">
        <v>0</v>
      </c>
      <c r="FQ156">
        <v>0</v>
      </c>
      <c r="FR156">
        <f>ROUND(IF(AND(BH156=3,BI156=3),P156,0),2)</f>
        <v>0</v>
      </c>
      <c r="FS156">
        <v>0</v>
      </c>
      <c r="FT156" t="s">
        <v>58</v>
      </c>
      <c r="FU156" t="s">
        <v>59</v>
      </c>
      <c r="FX156">
        <v>115.2</v>
      </c>
      <c r="FY156">
        <v>70.55</v>
      </c>
      <c r="GA156" t="s">
        <v>3</v>
      </c>
      <c r="GD156">
        <v>1</v>
      </c>
      <c r="GF156">
        <v>-126057921</v>
      </c>
      <c r="GG156">
        <v>2</v>
      </c>
      <c r="GH156">
        <v>1</v>
      </c>
      <c r="GI156">
        <v>2</v>
      </c>
      <c r="GJ156">
        <v>0</v>
      </c>
      <c r="GK156">
        <v>0</v>
      </c>
      <c r="GL156">
        <f>ROUND(IF(AND(BH156=3,BI156=3,FS156&lt;&gt;0),P156,0),2)</f>
        <v>0</v>
      </c>
      <c r="GM156">
        <f>ROUND(O156+X156+Y156,2)+GX156</f>
        <v>390.21</v>
      </c>
      <c r="GN156">
        <f>IF(OR(BI156=0,BI156=1),ROUND(O156+X156+Y156,2),0)</f>
        <v>390.21</v>
      </c>
      <c r="GO156">
        <f>IF(BI156=2,ROUND(O156+X156+Y156,2),0)</f>
        <v>0</v>
      </c>
      <c r="GP156">
        <f>IF(BI156=4,ROUND(O156+X156+Y156,2)+GX156,0)</f>
        <v>0</v>
      </c>
      <c r="GR156">
        <v>0</v>
      </c>
      <c r="GS156">
        <v>3</v>
      </c>
      <c r="GT156">
        <v>0</v>
      </c>
      <c r="GU156" t="s">
        <v>3</v>
      </c>
      <c r="GV156">
        <f>ROUND((GT156),6)</f>
        <v>0</v>
      </c>
      <c r="GW156">
        <v>1</v>
      </c>
      <c r="GX156">
        <f>ROUND(HC156*I156,2)</f>
        <v>0</v>
      </c>
      <c r="HA156">
        <v>0</v>
      </c>
      <c r="HB156">
        <v>0</v>
      </c>
      <c r="HC156">
        <f>GV156*GW156</f>
        <v>0</v>
      </c>
      <c r="IK156">
        <v>0</v>
      </c>
    </row>
    <row r="157" spans="1:245" x14ac:dyDescent="0.2">
      <c r="A157">
        <v>18</v>
      </c>
      <c r="B157">
        <v>1</v>
      </c>
      <c r="C157">
        <v>256</v>
      </c>
      <c r="E157" t="s">
        <v>25</v>
      </c>
      <c r="F157" t="s">
        <v>274</v>
      </c>
      <c r="G157" t="s">
        <v>275</v>
      </c>
      <c r="H157" t="s">
        <v>133</v>
      </c>
      <c r="I157">
        <f>I156*J157</f>
        <v>-1</v>
      </c>
      <c r="J157">
        <v>-10</v>
      </c>
      <c r="O157">
        <f>ROUND(CP157,2)</f>
        <v>-130.79</v>
      </c>
      <c r="P157">
        <f>ROUND(CQ157*I157,2)</f>
        <v>-130.79</v>
      </c>
      <c r="Q157">
        <f>ROUND(CR157*I157,2)</f>
        <v>0</v>
      </c>
      <c r="R157">
        <f>ROUND(CS157*I157,2)</f>
        <v>0</v>
      </c>
      <c r="S157">
        <f>ROUND(CT157*I157,2)</f>
        <v>0</v>
      </c>
      <c r="T157">
        <f>ROUND(CU157*I157,2)</f>
        <v>0</v>
      </c>
      <c r="U157">
        <f>CV157*I157</f>
        <v>0</v>
      </c>
      <c r="V157">
        <f>CW157*I157</f>
        <v>0</v>
      </c>
      <c r="W157">
        <f>ROUND(CX157*I157,2)</f>
        <v>0</v>
      </c>
      <c r="X157">
        <f t="shared" si="129"/>
        <v>0</v>
      </c>
      <c r="Y157">
        <f t="shared" si="129"/>
        <v>0</v>
      </c>
      <c r="AA157">
        <v>42104813</v>
      </c>
      <c r="AB157">
        <f>ROUND((AC157+AD157+AF157),6)</f>
        <v>118.9</v>
      </c>
      <c r="AC157">
        <f>ROUND((ES157),6)</f>
        <v>118.9</v>
      </c>
      <c r="AD157">
        <f>ROUND((((ET157)-(EU157))+AE157),6)</f>
        <v>0</v>
      </c>
      <c r="AE157">
        <f>ROUND((EU157),6)</f>
        <v>0</v>
      </c>
      <c r="AF157">
        <f>ROUND((EV157),6)</f>
        <v>0</v>
      </c>
      <c r="AG157">
        <f>ROUND((AP157),6)</f>
        <v>0</v>
      </c>
      <c r="AH157">
        <f>(EW157)</f>
        <v>0</v>
      </c>
      <c r="AI157">
        <f>(EX157)</f>
        <v>0</v>
      </c>
      <c r="AJ157">
        <f>(AS157)</f>
        <v>0</v>
      </c>
      <c r="AK157">
        <v>118.9</v>
      </c>
      <c r="AL157">
        <v>118.9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115</v>
      </c>
      <c r="AU157">
        <v>71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1.1000000000000001</v>
      </c>
      <c r="BD157" t="s">
        <v>3</v>
      </c>
      <c r="BE157" t="s">
        <v>3</v>
      </c>
      <c r="BF157" t="s">
        <v>3</v>
      </c>
      <c r="BG157" t="s">
        <v>3</v>
      </c>
      <c r="BH157">
        <v>3</v>
      </c>
      <c r="BI157">
        <v>1</v>
      </c>
      <c r="BJ157" t="s">
        <v>276</v>
      </c>
      <c r="BM157">
        <v>17001</v>
      </c>
      <c r="BN157">
        <v>0</v>
      </c>
      <c r="BO157" t="s">
        <v>274</v>
      </c>
      <c r="BP157">
        <v>1</v>
      </c>
      <c r="BQ157">
        <v>2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128</v>
      </c>
      <c r="CA157">
        <v>83</v>
      </c>
      <c r="CE157">
        <v>0</v>
      </c>
      <c r="CF157">
        <v>0</v>
      </c>
      <c r="CG157">
        <v>0</v>
      </c>
      <c r="CM157">
        <v>0</v>
      </c>
      <c r="CN157" t="s">
        <v>3</v>
      </c>
      <c r="CO157">
        <v>0</v>
      </c>
      <c r="CP157">
        <f>(P157+Q157+S157)</f>
        <v>-130.79</v>
      </c>
      <c r="CQ157">
        <f>AC157*BC157</f>
        <v>130.79000000000002</v>
      </c>
      <c r="CR157">
        <f>AD157*BB157</f>
        <v>0</v>
      </c>
      <c r="CS157">
        <f>AE157*BS157</f>
        <v>0</v>
      </c>
      <c r="CT157">
        <f>AF157*BA157</f>
        <v>0</v>
      </c>
      <c r="CU157">
        <f t="shared" si="130"/>
        <v>0</v>
      </c>
      <c r="CV157">
        <f t="shared" si="130"/>
        <v>0</v>
      </c>
      <c r="CW157">
        <f t="shared" si="130"/>
        <v>0</v>
      </c>
      <c r="CX157">
        <f t="shared" si="130"/>
        <v>0</v>
      </c>
      <c r="CY157">
        <f>(((S157+R157)*AT157)/100)</f>
        <v>0</v>
      </c>
      <c r="CZ157">
        <f>(((S157+R157)*AU157)/100)</f>
        <v>0</v>
      </c>
      <c r="DC157" t="s">
        <v>3</v>
      </c>
      <c r="DD157" t="s">
        <v>3</v>
      </c>
      <c r="DE157" t="s">
        <v>3</v>
      </c>
      <c r="DF157" t="s">
        <v>3</v>
      </c>
      <c r="DG157" t="s">
        <v>3</v>
      </c>
      <c r="DH157" t="s">
        <v>3</v>
      </c>
      <c r="DI157" t="s">
        <v>3</v>
      </c>
      <c r="DJ157" t="s">
        <v>3</v>
      </c>
      <c r="DK157" t="s">
        <v>3</v>
      </c>
      <c r="DL157" t="s">
        <v>3</v>
      </c>
      <c r="DM157" t="s">
        <v>3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133</v>
      </c>
      <c r="DW157" t="s">
        <v>133</v>
      </c>
      <c r="DX157">
        <v>1</v>
      </c>
      <c r="EE157">
        <v>39490868</v>
      </c>
      <c r="EF157">
        <v>2</v>
      </c>
      <c r="EG157" t="s">
        <v>54</v>
      </c>
      <c r="EH157">
        <v>0</v>
      </c>
      <c r="EI157" t="s">
        <v>3</v>
      </c>
      <c r="EJ157">
        <v>1</v>
      </c>
      <c r="EK157">
        <v>17001</v>
      </c>
      <c r="EL157" t="s">
        <v>271</v>
      </c>
      <c r="EM157" t="s">
        <v>272</v>
      </c>
      <c r="EO157" t="s">
        <v>3</v>
      </c>
      <c r="EQ157">
        <v>32768</v>
      </c>
      <c r="ER157">
        <v>118.9</v>
      </c>
      <c r="ES157">
        <v>118.9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>ROUND(IF(AND(BH157=3,BI157=3),P157,0),2)</f>
        <v>0</v>
      </c>
      <c r="FS157">
        <v>0</v>
      </c>
      <c r="FT157" t="s">
        <v>58</v>
      </c>
      <c r="FU157" t="s">
        <v>59</v>
      </c>
      <c r="FX157">
        <v>115.2</v>
      </c>
      <c r="FY157">
        <v>70.55</v>
      </c>
      <c r="GA157" t="s">
        <v>3</v>
      </c>
      <c r="GD157">
        <v>1</v>
      </c>
      <c r="GF157">
        <v>415860548</v>
      </c>
      <c r="GG157">
        <v>2</v>
      </c>
      <c r="GH157">
        <v>1</v>
      </c>
      <c r="GI157">
        <v>2</v>
      </c>
      <c r="GJ157">
        <v>0</v>
      </c>
      <c r="GK157">
        <v>0</v>
      </c>
      <c r="GL157">
        <f>ROUND(IF(AND(BH157=3,BI157=3,FS157&lt;&gt;0),P157,0),2)</f>
        <v>0</v>
      </c>
      <c r="GM157">
        <f>ROUND(O157+X157+Y157,2)+GX157</f>
        <v>-130.79</v>
      </c>
      <c r="GN157">
        <f>IF(OR(BI157=0,BI157=1),ROUND(O157+X157+Y157,2),0)</f>
        <v>-130.79</v>
      </c>
      <c r="GO157">
        <f>IF(BI157=2,ROUND(O157+X157+Y157,2),0)</f>
        <v>0</v>
      </c>
      <c r="GP157">
        <f>IF(BI157=4,ROUND(O157+X157+Y157,2)+GX157,0)</f>
        <v>0</v>
      </c>
      <c r="GR157">
        <v>0</v>
      </c>
      <c r="GS157">
        <v>3</v>
      </c>
      <c r="GT157">
        <v>0</v>
      </c>
      <c r="GU157" t="s">
        <v>3</v>
      </c>
      <c r="GV157">
        <f>ROUND((GT157),6)</f>
        <v>0</v>
      </c>
      <c r="GW157">
        <v>1</v>
      </c>
      <c r="GX157">
        <f>ROUND(HC157*I157,2)</f>
        <v>0</v>
      </c>
      <c r="HA157">
        <v>0</v>
      </c>
      <c r="HB157">
        <v>0</v>
      </c>
      <c r="HC157">
        <f>GV157*GW157</f>
        <v>0</v>
      </c>
      <c r="IK157">
        <v>0</v>
      </c>
    </row>
    <row r="158" spans="1:245" x14ac:dyDescent="0.2">
      <c r="A158">
        <v>18</v>
      </c>
      <c r="B158">
        <v>1</v>
      </c>
      <c r="C158">
        <v>257</v>
      </c>
      <c r="E158" t="s">
        <v>301</v>
      </c>
      <c r="F158" t="s">
        <v>278</v>
      </c>
      <c r="G158" t="s">
        <v>279</v>
      </c>
      <c r="H158" t="s">
        <v>280</v>
      </c>
      <c r="I158">
        <f>I156*J158</f>
        <v>1</v>
      </c>
      <c r="J158">
        <v>10</v>
      </c>
      <c r="O158">
        <f>ROUND(CP158,2)</f>
        <v>1500</v>
      </c>
      <c r="P158">
        <f>ROUND(CQ158*I158,2)</f>
        <v>1500</v>
      </c>
      <c r="Q158">
        <f>ROUND(CR158*I158,2)</f>
        <v>0</v>
      </c>
      <c r="R158">
        <f>ROUND(CS158*I158,2)</f>
        <v>0</v>
      </c>
      <c r="S158">
        <f>ROUND(CT158*I158,2)</f>
        <v>0</v>
      </c>
      <c r="T158">
        <f>ROUND(CU158*I158,2)</f>
        <v>0</v>
      </c>
      <c r="U158">
        <f>CV158*I158</f>
        <v>0</v>
      </c>
      <c r="V158">
        <f>CW158*I158</f>
        <v>0</v>
      </c>
      <c r="W158">
        <f>ROUND(CX158*I158,2)</f>
        <v>0</v>
      </c>
      <c r="X158">
        <f t="shared" si="129"/>
        <v>0</v>
      </c>
      <c r="Y158">
        <f t="shared" si="129"/>
        <v>0</v>
      </c>
      <c r="AA158">
        <v>42104813</v>
      </c>
      <c r="AB158">
        <f>ROUND((AC158+AD158+AF158),6)</f>
        <v>1500</v>
      </c>
      <c r="AC158">
        <f>ROUND((ES158),6)</f>
        <v>1500</v>
      </c>
      <c r="AD158">
        <f>ROUND((((ET158)-(EU158))+AE158),6)</f>
        <v>0</v>
      </c>
      <c r="AE158">
        <f>ROUND((EU158),6)</f>
        <v>0</v>
      </c>
      <c r="AF158">
        <f>ROUND((EV158),6)</f>
        <v>0</v>
      </c>
      <c r="AG158">
        <f>ROUND((AP158),6)</f>
        <v>0</v>
      </c>
      <c r="AH158">
        <f>(EW158)</f>
        <v>0</v>
      </c>
      <c r="AI158">
        <f>(EX158)</f>
        <v>0</v>
      </c>
      <c r="AJ158">
        <f>(AS158)</f>
        <v>0</v>
      </c>
      <c r="AK158">
        <v>1500</v>
      </c>
      <c r="AL158">
        <v>1500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115</v>
      </c>
      <c r="AU158">
        <v>71</v>
      </c>
      <c r="AV158">
        <v>1</v>
      </c>
      <c r="AW158">
        <v>1</v>
      </c>
      <c r="AZ158">
        <v>1</v>
      </c>
      <c r="BA158">
        <v>1</v>
      </c>
      <c r="BB158">
        <v>1</v>
      </c>
      <c r="BC158">
        <v>1</v>
      </c>
      <c r="BD158" t="s">
        <v>3</v>
      </c>
      <c r="BE158" t="s">
        <v>3</v>
      </c>
      <c r="BF158" t="s">
        <v>3</v>
      </c>
      <c r="BG158" t="s">
        <v>3</v>
      </c>
      <c r="BH158">
        <v>3</v>
      </c>
      <c r="BI158">
        <v>1</v>
      </c>
      <c r="BJ158" t="s">
        <v>3</v>
      </c>
      <c r="BM158">
        <v>17001</v>
      </c>
      <c r="BN158">
        <v>0</v>
      </c>
      <c r="BO158" t="s">
        <v>3</v>
      </c>
      <c r="BP158">
        <v>0</v>
      </c>
      <c r="BQ158">
        <v>2</v>
      </c>
      <c r="BR158">
        <v>0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128</v>
      </c>
      <c r="CA158">
        <v>83</v>
      </c>
      <c r="CE158">
        <v>0</v>
      </c>
      <c r="CF158">
        <v>0</v>
      </c>
      <c r="CG158">
        <v>0</v>
      </c>
      <c r="CM158">
        <v>0</v>
      </c>
      <c r="CN158" t="s">
        <v>3</v>
      </c>
      <c r="CO158">
        <v>0</v>
      </c>
      <c r="CP158">
        <f>(P158+Q158+S158)</f>
        <v>1500</v>
      </c>
      <c r="CQ158">
        <f>AC158*BC158</f>
        <v>1500</v>
      </c>
      <c r="CR158">
        <f>AD158*BB158</f>
        <v>0</v>
      </c>
      <c r="CS158">
        <f>AE158*BS158</f>
        <v>0</v>
      </c>
      <c r="CT158">
        <f>AF158*BA158</f>
        <v>0</v>
      </c>
      <c r="CU158">
        <f t="shared" si="130"/>
        <v>0</v>
      </c>
      <c r="CV158">
        <f t="shared" si="130"/>
        <v>0</v>
      </c>
      <c r="CW158">
        <f t="shared" si="130"/>
        <v>0</v>
      </c>
      <c r="CX158">
        <f t="shared" si="130"/>
        <v>0</v>
      </c>
      <c r="CY158">
        <f>(((S158+R158)*AT158)/100)</f>
        <v>0</v>
      </c>
      <c r="CZ158">
        <f>(((S158+R158)*AU158)/100)</f>
        <v>0</v>
      </c>
      <c r="DC158" t="s">
        <v>3</v>
      </c>
      <c r="DD158" t="s">
        <v>3</v>
      </c>
      <c r="DE158" t="s">
        <v>3</v>
      </c>
      <c r="DF158" t="s">
        <v>3</v>
      </c>
      <c r="DG158" t="s">
        <v>3</v>
      </c>
      <c r="DH158" t="s">
        <v>3</v>
      </c>
      <c r="DI158" t="s">
        <v>3</v>
      </c>
      <c r="DJ158" t="s">
        <v>3</v>
      </c>
      <c r="DK158" t="s">
        <v>3</v>
      </c>
      <c r="DL158" t="s">
        <v>3</v>
      </c>
      <c r="DM158" t="s">
        <v>3</v>
      </c>
      <c r="DN158">
        <v>0</v>
      </c>
      <c r="DO158">
        <v>0</v>
      </c>
      <c r="DP158">
        <v>1</v>
      </c>
      <c r="DQ158">
        <v>1</v>
      </c>
      <c r="DU158">
        <v>1013</v>
      </c>
      <c r="DV158" t="s">
        <v>280</v>
      </c>
      <c r="DW158" t="s">
        <v>280</v>
      </c>
      <c r="DX158">
        <v>1</v>
      </c>
      <c r="EE158">
        <v>39490868</v>
      </c>
      <c r="EF158">
        <v>2</v>
      </c>
      <c r="EG158" t="s">
        <v>54</v>
      </c>
      <c r="EH158">
        <v>0</v>
      </c>
      <c r="EI158" t="s">
        <v>3</v>
      </c>
      <c r="EJ158">
        <v>1</v>
      </c>
      <c r="EK158">
        <v>17001</v>
      </c>
      <c r="EL158" t="s">
        <v>271</v>
      </c>
      <c r="EM158" t="s">
        <v>272</v>
      </c>
      <c r="EO158" t="s">
        <v>3</v>
      </c>
      <c r="EQ158">
        <v>0</v>
      </c>
      <c r="ER158">
        <v>1500</v>
      </c>
      <c r="ES158">
        <v>1500</v>
      </c>
      <c r="ET158">
        <v>0</v>
      </c>
      <c r="EU158">
        <v>0</v>
      </c>
      <c r="EV158">
        <v>0</v>
      </c>
      <c r="EW158">
        <v>0</v>
      </c>
      <c r="EX158">
        <v>0</v>
      </c>
      <c r="EZ158">
        <v>5</v>
      </c>
      <c r="FC158">
        <v>1</v>
      </c>
      <c r="FD158">
        <v>18</v>
      </c>
      <c r="FF158">
        <v>1800</v>
      </c>
      <c r="FQ158">
        <v>0</v>
      </c>
      <c r="FR158">
        <f>ROUND(IF(AND(BH158=3,BI158=3),P158,0),2)</f>
        <v>0</v>
      </c>
      <c r="FS158">
        <v>0</v>
      </c>
      <c r="FT158" t="s">
        <v>58</v>
      </c>
      <c r="FU158" t="s">
        <v>59</v>
      </c>
      <c r="FX158">
        <v>115.2</v>
      </c>
      <c r="FY158">
        <v>70.55</v>
      </c>
      <c r="GA158" t="s">
        <v>281</v>
      </c>
      <c r="GD158">
        <v>1</v>
      </c>
      <c r="GF158">
        <v>204012712</v>
      </c>
      <c r="GG158">
        <v>2</v>
      </c>
      <c r="GH158">
        <v>3</v>
      </c>
      <c r="GI158">
        <v>-2</v>
      </c>
      <c r="GJ158">
        <v>0</v>
      </c>
      <c r="GK158">
        <v>0</v>
      </c>
      <c r="GL158">
        <f>ROUND(IF(AND(BH158=3,BI158=3,FS158&lt;&gt;0),P158,0),2)</f>
        <v>0</v>
      </c>
      <c r="GM158">
        <f>ROUND(O158+X158+Y158,2)+GX158</f>
        <v>1500</v>
      </c>
      <c r="GN158">
        <f>IF(OR(BI158=0,BI158=1),ROUND(O158+X158+Y158,2),0)</f>
        <v>1500</v>
      </c>
      <c r="GO158">
        <f>IF(BI158=2,ROUND(O158+X158+Y158,2),0)</f>
        <v>0</v>
      </c>
      <c r="GP158">
        <f>IF(BI158=4,ROUND(O158+X158+Y158,2)+GX158,0)</f>
        <v>0</v>
      </c>
      <c r="GR158">
        <v>1</v>
      </c>
      <c r="GS158">
        <v>1</v>
      </c>
      <c r="GT158">
        <v>0</v>
      </c>
      <c r="GU158" t="s">
        <v>3</v>
      </c>
      <c r="GV158">
        <f>ROUND((GT158),6)</f>
        <v>0</v>
      </c>
      <c r="GW158">
        <v>1</v>
      </c>
      <c r="GX158">
        <f>ROUND(HC158*I158,2)</f>
        <v>0</v>
      </c>
      <c r="HA158">
        <v>0</v>
      </c>
      <c r="HB158">
        <v>0</v>
      </c>
      <c r="HC158">
        <f>GV158*GW158</f>
        <v>0</v>
      </c>
      <c r="IK158">
        <v>0</v>
      </c>
    </row>
    <row r="160" spans="1:245" x14ac:dyDescent="0.2">
      <c r="A160" s="2">
        <v>51</v>
      </c>
      <c r="B160" s="2">
        <f>B152</f>
        <v>1</v>
      </c>
      <c r="C160" s="2">
        <f>A152</f>
        <v>4</v>
      </c>
      <c r="D160" s="2">
        <f>ROW(A152)</f>
        <v>152</v>
      </c>
      <c r="E160" s="2"/>
      <c r="F160" s="2" t="str">
        <f>IF(F152&lt;&gt;"",F152,"")</f>
        <v>Новый раздел</v>
      </c>
      <c r="G160" s="2" t="str">
        <f>IF(G152&lt;&gt;"",G152,"")</f>
        <v>Кабинет 103</v>
      </c>
      <c r="H160" s="2">
        <v>0</v>
      </c>
      <c r="I160" s="2"/>
      <c r="J160" s="2"/>
      <c r="K160" s="2"/>
      <c r="L160" s="2"/>
      <c r="M160" s="2"/>
      <c r="N160" s="2"/>
      <c r="O160" s="2">
        <f t="shared" ref="O160:T160" si="131">ROUND(AB160,2)</f>
        <v>1591.97</v>
      </c>
      <c r="P160" s="2">
        <f t="shared" si="131"/>
        <v>1501.85</v>
      </c>
      <c r="Q160" s="2">
        <f t="shared" si="131"/>
        <v>0.09</v>
      </c>
      <c r="R160" s="2">
        <f t="shared" si="131"/>
        <v>0</v>
      </c>
      <c r="S160" s="2">
        <f t="shared" si="131"/>
        <v>90.03</v>
      </c>
      <c r="T160" s="2">
        <f t="shared" si="131"/>
        <v>0</v>
      </c>
      <c r="U160" s="2">
        <f>AH160</f>
        <v>0.32200000000000001</v>
      </c>
      <c r="V160" s="2">
        <f>AI160</f>
        <v>0</v>
      </c>
      <c r="W160" s="2">
        <f>ROUND(AJ160,2)</f>
        <v>0</v>
      </c>
      <c r="X160" s="2">
        <f>ROUND(AK160,2)</f>
        <v>103.53</v>
      </c>
      <c r="Y160" s="2">
        <f>ROUND(AL160,2)</f>
        <v>63.92</v>
      </c>
      <c r="Z160" s="2"/>
      <c r="AA160" s="2"/>
      <c r="AB160" s="2">
        <f>ROUND(SUMIF(AA156:AA158,"=42104813",O156:O158),2)</f>
        <v>1591.97</v>
      </c>
      <c r="AC160" s="2">
        <f>ROUND(SUMIF(AA156:AA158,"=42104813",P156:P158),2)</f>
        <v>1501.85</v>
      </c>
      <c r="AD160" s="2">
        <f>ROUND(SUMIF(AA156:AA158,"=42104813",Q156:Q158),2)</f>
        <v>0.09</v>
      </c>
      <c r="AE160" s="2">
        <f>ROUND(SUMIF(AA156:AA158,"=42104813",R156:R158),2)</f>
        <v>0</v>
      </c>
      <c r="AF160" s="2">
        <f>ROUND(SUMIF(AA156:AA158,"=42104813",S156:S158),2)</f>
        <v>90.03</v>
      </c>
      <c r="AG160" s="2">
        <f>ROUND(SUMIF(AA156:AA158,"=42104813",T156:T158),2)</f>
        <v>0</v>
      </c>
      <c r="AH160" s="2">
        <f>SUMIF(AA156:AA158,"=42104813",U156:U158)</f>
        <v>0.32200000000000001</v>
      </c>
      <c r="AI160" s="2">
        <f>SUMIF(AA156:AA158,"=42104813",V156:V158)</f>
        <v>0</v>
      </c>
      <c r="AJ160" s="2">
        <f>ROUND(SUMIF(AA156:AA158,"=42104813",W156:W158),2)</f>
        <v>0</v>
      </c>
      <c r="AK160" s="2">
        <f>ROUND(SUMIF(AA156:AA158,"=42104813",X156:X158),2)</f>
        <v>103.53</v>
      </c>
      <c r="AL160" s="2">
        <f>ROUND(SUMIF(AA156:AA158,"=42104813",Y156:Y158),2)</f>
        <v>63.92</v>
      </c>
      <c r="AM160" s="2"/>
      <c r="AN160" s="2"/>
      <c r="AO160" s="2">
        <f t="shared" ref="AO160:BC160" si="132">ROUND(BX160,2)</f>
        <v>0</v>
      </c>
      <c r="AP160" s="2">
        <f t="shared" si="132"/>
        <v>0</v>
      </c>
      <c r="AQ160" s="2">
        <f t="shared" si="132"/>
        <v>0</v>
      </c>
      <c r="AR160" s="2">
        <f t="shared" si="132"/>
        <v>1759.42</v>
      </c>
      <c r="AS160" s="2">
        <f t="shared" si="132"/>
        <v>1759.42</v>
      </c>
      <c r="AT160" s="2">
        <f t="shared" si="132"/>
        <v>0</v>
      </c>
      <c r="AU160" s="2">
        <f t="shared" si="132"/>
        <v>0</v>
      </c>
      <c r="AV160" s="2">
        <f t="shared" si="132"/>
        <v>1501.85</v>
      </c>
      <c r="AW160" s="2">
        <f t="shared" si="132"/>
        <v>1501.85</v>
      </c>
      <c r="AX160" s="2">
        <f t="shared" si="132"/>
        <v>0</v>
      </c>
      <c r="AY160" s="2">
        <f t="shared" si="132"/>
        <v>1501.85</v>
      </c>
      <c r="AZ160" s="2">
        <f t="shared" si="132"/>
        <v>0</v>
      </c>
      <c r="BA160" s="2">
        <f t="shared" si="132"/>
        <v>0</v>
      </c>
      <c r="BB160" s="2">
        <f t="shared" si="132"/>
        <v>0</v>
      </c>
      <c r="BC160" s="2">
        <f t="shared" si="132"/>
        <v>0</v>
      </c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>
        <f>ROUND(SUMIF(AA156:AA158,"=42104813",FQ156:FQ158),2)</f>
        <v>0</v>
      </c>
      <c r="BY160" s="2">
        <f>ROUND(SUMIF(AA156:AA158,"=42104813",FR156:FR158),2)</f>
        <v>0</v>
      </c>
      <c r="BZ160" s="2">
        <f>ROUND(SUMIF(AA156:AA158,"=42104813",GL156:GL158),2)</f>
        <v>0</v>
      </c>
      <c r="CA160" s="2">
        <f>ROUND(SUMIF(AA156:AA158,"=42104813",GM156:GM158),2)</f>
        <v>1759.42</v>
      </c>
      <c r="CB160" s="2">
        <f>ROUND(SUMIF(AA156:AA158,"=42104813",GN156:GN158),2)</f>
        <v>1759.42</v>
      </c>
      <c r="CC160" s="2">
        <f>ROUND(SUMIF(AA156:AA158,"=42104813",GO156:GO158),2)</f>
        <v>0</v>
      </c>
      <c r="CD160" s="2">
        <f>ROUND(SUMIF(AA156:AA158,"=42104813",GP156:GP158),2)</f>
        <v>0</v>
      </c>
      <c r="CE160" s="2">
        <f>AC160-BX160</f>
        <v>1501.85</v>
      </c>
      <c r="CF160" s="2">
        <f>AC160-BY160</f>
        <v>1501.85</v>
      </c>
      <c r="CG160" s="2">
        <f>BX160-BZ160</f>
        <v>0</v>
      </c>
      <c r="CH160" s="2">
        <f>AC160-BX160-BY160+BZ160</f>
        <v>1501.85</v>
      </c>
      <c r="CI160" s="2">
        <f>BY160-BZ160</f>
        <v>0</v>
      </c>
      <c r="CJ160" s="2">
        <f>ROUND(SUMIF(AA156:AA158,"=42104813",GX156:GX158),2)</f>
        <v>0</v>
      </c>
      <c r="CK160" s="2">
        <f>ROUND(SUMIF(AA156:AA158,"=42104813",GY156:GY158),2)</f>
        <v>0</v>
      </c>
      <c r="CL160" s="2">
        <f>ROUND(SUMIF(AA156:AA158,"=42104813",GZ156:GZ158),2)</f>
        <v>0</v>
      </c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>
        <v>0</v>
      </c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201</v>
      </c>
      <c r="F162" s="4">
        <f>ROUND(Source!O160,O162)</f>
        <v>1591.97</v>
      </c>
      <c r="G162" s="4" t="s">
        <v>170</v>
      </c>
      <c r="H162" s="4" t="s">
        <v>171</v>
      </c>
      <c r="I162" s="4"/>
      <c r="J162" s="4"/>
      <c r="K162" s="4">
        <v>201</v>
      </c>
      <c r="L162" s="4">
        <v>1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202</v>
      </c>
      <c r="F163" s="4">
        <f>ROUND(Source!P160,O163)</f>
        <v>1501.85</v>
      </c>
      <c r="G163" s="4" t="s">
        <v>172</v>
      </c>
      <c r="H163" s="4" t="s">
        <v>173</v>
      </c>
      <c r="I163" s="4"/>
      <c r="J163" s="4"/>
      <c r="K163" s="4">
        <v>202</v>
      </c>
      <c r="L163" s="4">
        <v>2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222</v>
      </c>
      <c r="F164" s="4">
        <f>ROUND(Source!AO160,O164)</f>
        <v>0</v>
      </c>
      <c r="G164" s="4" t="s">
        <v>174</v>
      </c>
      <c r="H164" s="4" t="s">
        <v>175</v>
      </c>
      <c r="I164" s="4"/>
      <c r="J164" s="4"/>
      <c r="K164" s="4">
        <v>222</v>
      </c>
      <c r="L164" s="4">
        <v>3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225</v>
      </c>
      <c r="F165" s="4">
        <f>ROUND(Source!AV160,O165)</f>
        <v>1501.85</v>
      </c>
      <c r="G165" s="4" t="s">
        <v>176</v>
      </c>
      <c r="H165" s="4" t="s">
        <v>177</v>
      </c>
      <c r="I165" s="4"/>
      <c r="J165" s="4"/>
      <c r="K165" s="4">
        <v>225</v>
      </c>
      <c r="L165" s="4">
        <v>4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226</v>
      </c>
      <c r="F166" s="4">
        <f>ROUND(Source!AW160,O166)</f>
        <v>1501.85</v>
      </c>
      <c r="G166" s="4" t="s">
        <v>178</v>
      </c>
      <c r="H166" s="4" t="s">
        <v>179</v>
      </c>
      <c r="I166" s="4"/>
      <c r="J166" s="4"/>
      <c r="K166" s="4">
        <v>226</v>
      </c>
      <c r="L166" s="4">
        <v>5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227</v>
      </c>
      <c r="F167" s="4">
        <f>ROUND(Source!AX160,O167)</f>
        <v>0</v>
      </c>
      <c r="G167" s="4" t="s">
        <v>180</v>
      </c>
      <c r="H167" s="4" t="s">
        <v>181</v>
      </c>
      <c r="I167" s="4"/>
      <c r="J167" s="4"/>
      <c r="K167" s="4">
        <v>227</v>
      </c>
      <c r="L167" s="4">
        <v>6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228</v>
      </c>
      <c r="F168" s="4">
        <f>ROUND(Source!AY160,O168)</f>
        <v>1501.85</v>
      </c>
      <c r="G168" s="4" t="s">
        <v>182</v>
      </c>
      <c r="H168" s="4" t="s">
        <v>183</v>
      </c>
      <c r="I168" s="4"/>
      <c r="J168" s="4"/>
      <c r="K168" s="4">
        <v>228</v>
      </c>
      <c r="L168" s="4">
        <v>7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216</v>
      </c>
      <c r="F169" s="4">
        <f>ROUND(Source!AP160,O169)</f>
        <v>0</v>
      </c>
      <c r="G169" s="4" t="s">
        <v>184</v>
      </c>
      <c r="H169" s="4" t="s">
        <v>185</v>
      </c>
      <c r="I169" s="4"/>
      <c r="J169" s="4"/>
      <c r="K169" s="4">
        <v>216</v>
      </c>
      <c r="L169" s="4">
        <v>8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223</v>
      </c>
      <c r="F170" s="4">
        <f>ROUND(Source!AQ160,O170)</f>
        <v>0</v>
      </c>
      <c r="G170" s="4" t="s">
        <v>186</v>
      </c>
      <c r="H170" s="4" t="s">
        <v>187</v>
      </c>
      <c r="I170" s="4"/>
      <c r="J170" s="4"/>
      <c r="K170" s="4">
        <v>223</v>
      </c>
      <c r="L170" s="4">
        <v>9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229</v>
      </c>
      <c r="F171" s="4">
        <f>ROUND(Source!AZ160,O171)</f>
        <v>0</v>
      </c>
      <c r="G171" s="4" t="s">
        <v>188</v>
      </c>
      <c r="H171" s="4" t="s">
        <v>189</v>
      </c>
      <c r="I171" s="4"/>
      <c r="J171" s="4"/>
      <c r="K171" s="4">
        <v>229</v>
      </c>
      <c r="L171" s="4">
        <v>10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203</v>
      </c>
      <c r="F172" s="4">
        <f>ROUND(Source!Q160,O172)</f>
        <v>0.09</v>
      </c>
      <c r="G172" s="4" t="s">
        <v>190</v>
      </c>
      <c r="H172" s="4" t="s">
        <v>191</v>
      </c>
      <c r="I172" s="4"/>
      <c r="J172" s="4"/>
      <c r="K172" s="4">
        <v>203</v>
      </c>
      <c r="L172" s="4">
        <v>11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231</v>
      </c>
      <c r="F173" s="4">
        <f>ROUND(Source!BB160,O173)</f>
        <v>0</v>
      </c>
      <c r="G173" s="4" t="s">
        <v>192</v>
      </c>
      <c r="H173" s="4" t="s">
        <v>193</v>
      </c>
      <c r="I173" s="4"/>
      <c r="J173" s="4"/>
      <c r="K173" s="4">
        <v>231</v>
      </c>
      <c r="L173" s="4">
        <v>12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204</v>
      </c>
      <c r="F174" s="4">
        <f>ROUND(Source!R160,O174)</f>
        <v>0</v>
      </c>
      <c r="G174" s="4" t="s">
        <v>194</v>
      </c>
      <c r="H174" s="4" t="s">
        <v>195</v>
      </c>
      <c r="I174" s="4"/>
      <c r="J174" s="4"/>
      <c r="K174" s="4">
        <v>204</v>
      </c>
      <c r="L174" s="4">
        <v>13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205</v>
      </c>
      <c r="F175" s="4">
        <f>ROUND(Source!S160,O175)</f>
        <v>90.03</v>
      </c>
      <c r="G175" s="4" t="s">
        <v>196</v>
      </c>
      <c r="H175" s="4" t="s">
        <v>197</v>
      </c>
      <c r="I175" s="4"/>
      <c r="J175" s="4"/>
      <c r="K175" s="4">
        <v>205</v>
      </c>
      <c r="L175" s="4">
        <v>14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232</v>
      </c>
      <c r="F176" s="4">
        <f>ROUND(Source!BC160,O176)</f>
        <v>0</v>
      </c>
      <c r="G176" s="4" t="s">
        <v>198</v>
      </c>
      <c r="H176" s="4" t="s">
        <v>199</v>
      </c>
      <c r="I176" s="4"/>
      <c r="J176" s="4"/>
      <c r="K176" s="4">
        <v>232</v>
      </c>
      <c r="L176" s="4">
        <v>15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214</v>
      </c>
      <c r="F177" s="4">
        <f>ROUND(Source!AS160,O177)</f>
        <v>1759.42</v>
      </c>
      <c r="G177" s="4" t="s">
        <v>200</v>
      </c>
      <c r="H177" s="4" t="s">
        <v>201</v>
      </c>
      <c r="I177" s="4"/>
      <c r="J177" s="4"/>
      <c r="K177" s="4">
        <v>214</v>
      </c>
      <c r="L177" s="4">
        <v>16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215</v>
      </c>
      <c r="F178" s="4">
        <f>ROUND(Source!AT160,O178)</f>
        <v>0</v>
      </c>
      <c r="G178" s="4" t="s">
        <v>202</v>
      </c>
      <c r="H178" s="4" t="s">
        <v>203</v>
      </c>
      <c r="I178" s="4"/>
      <c r="J178" s="4"/>
      <c r="K178" s="4">
        <v>215</v>
      </c>
      <c r="L178" s="4">
        <v>17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217</v>
      </c>
      <c r="F179" s="4">
        <f>ROUND(Source!AU160,O179)</f>
        <v>0</v>
      </c>
      <c r="G179" s="4" t="s">
        <v>204</v>
      </c>
      <c r="H179" s="4" t="s">
        <v>205</v>
      </c>
      <c r="I179" s="4"/>
      <c r="J179" s="4"/>
      <c r="K179" s="4">
        <v>217</v>
      </c>
      <c r="L179" s="4">
        <v>18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230</v>
      </c>
      <c r="F180" s="4">
        <f>ROUND(Source!BA160,O180)</f>
        <v>0</v>
      </c>
      <c r="G180" s="4" t="s">
        <v>206</v>
      </c>
      <c r="H180" s="4" t="s">
        <v>207</v>
      </c>
      <c r="I180" s="4"/>
      <c r="J180" s="4"/>
      <c r="K180" s="4">
        <v>230</v>
      </c>
      <c r="L180" s="4">
        <v>19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206</v>
      </c>
      <c r="F181" s="4">
        <f>ROUND(Source!T160,O181)</f>
        <v>0</v>
      </c>
      <c r="G181" s="4" t="s">
        <v>208</v>
      </c>
      <c r="H181" s="4" t="s">
        <v>209</v>
      </c>
      <c r="I181" s="4"/>
      <c r="J181" s="4"/>
      <c r="K181" s="4">
        <v>206</v>
      </c>
      <c r="L181" s="4">
        <v>20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207</v>
      </c>
      <c r="F182" s="4">
        <f>Source!U160</f>
        <v>0.32200000000000001</v>
      </c>
      <c r="G182" s="4" t="s">
        <v>210</v>
      </c>
      <c r="H182" s="4" t="s">
        <v>211</v>
      </c>
      <c r="I182" s="4"/>
      <c r="J182" s="4"/>
      <c r="K182" s="4">
        <v>207</v>
      </c>
      <c r="L182" s="4">
        <v>21</v>
      </c>
      <c r="M182" s="4">
        <v>3</v>
      </c>
      <c r="N182" s="4" t="s">
        <v>3</v>
      </c>
      <c r="O182" s="4">
        <v>-1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208</v>
      </c>
      <c r="F183" s="4">
        <f>Source!V160</f>
        <v>0</v>
      </c>
      <c r="G183" s="4" t="s">
        <v>212</v>
      </c>
      <c r="H183" s="4" t="s">
        <v>213</v>
      </c>
      <c r="I183" s="4"/>
      <c r="J183" s="4"/>
      <c r="K183" s="4">
        <v>208</v>
      </c>
      <c r="L183" s="4">
        <v>22</v>
      </c>
      <c r="M183" s="4">
        <v>3</v>
      </c>
      <c r="N183" s="4" t="s">
        <v>3</v>
      </c>
      <c r="O183" s="4">
        <v>-1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209</v>
      </c>
      <c r="F184" s="4">
        <f>ROUND(Source!W160,O184)</f>
        <v>0</v>
      </c>
      <c r="G184" s="4" t="s">
        <v>214</v>
      </c>
      <c r="H184" s="4" t="s">
        <v>215</v>
      </c>
      <c r="I184" s="4"/>
      <c r="J184" s="4"/>
      <c r="K184" s="4">
        <v>209</v>
      </c>
      <c r="L184" s="4">
        <v>23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210</v>
      </c>
      <c r="F185" s="4">
        <f>ROUND(Source!X160,O185)</f>
        <v>103.53</v>
      </c>
      <c r="G185" s="4" t="s">
        <v>216</v>
      </c>
      <c r="H185" s="4" t="s">
        <v>217</v>
      </c>
      <c r="I185" s="4"/>
      <c r="J185" s="4"/>
      <c r="K185" s="4">
        <v>210</v>
      </c>
      <c r="L185" s="4">
        <v>24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211</v>
      </c>
      <c r="F186" s="4">
        <f>ROUND(Source!Y160,O186)</f>
        <v>63.92</v>
      </c>
      <c r="G186" s="4" t="s">
        <v>218</v>
      </c>
      <c r="H186" s="4" t="s">
        <v>219</v>
      </c>
      <c r="I186" s="4"/>
      <c r="J186" s="4"/>
      <c r="K186" s="4">
        <v>211</v>
      </c>
      <c r="L186" s="4">
        <v>25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224</v>
      </c>
      <c r="F187" s="4">
        <f>ROUND(Source!AR160,O187)</f>
        <v>1759.42</v>
      </c>
      <c r="G187" s="4" t="s">
        <v>220</v>
      </c>
      <c r="H187" s="4" t="s">
        <v>221</v>
      </c>
      <c r="I187" s="4"/>
      <c r="J187" s="4"/>
      <c r="K187" s="4">
        <v>224</v>
      </c>
      <c r="L187" s="4">
        <v>26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9" spans="1:206" x14ac:dyDescent="0.2">
      <c r="A189" s="1">
        <v>4</v>
      </c>
      <c r="B189" s="1">
        <v>1</v>
      </c>
      <c r="C189" s="1"/>
      <c r="D189" s="1">
        <f>ROW(A229)</f>
        <v>229</v>
      </c>
      <c r="E189" s="1"/>
      <c r="F189" s="1" t="s">
        <v>15</v>
      </c>
      <c r="G189" s="1" t="s">
        <v>302</v>
      </c>
      <c r="H189" s="1" t="s">
        <v>3</v>
      </c>
      <c r="I189" s="1">
        <v>0</v>
      </c>
      <c r="J189" s="1"/>
      <c r="K189" s="1"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 t="s">
        <v>3</v>
      </c>
      <c r="V189" s="1">
        <v>0</v>
      </c>
      <c r="W189" s="1"/>
      <c r="X189" s="1"/>
      <c r="Y189" s="1"/>
      <c r="Z189" s="1"/>
      <c r="AA189" s="1"/>
      <c r="AB189" s="1" t="s">
        <v>3</v>
      </c>
      <c r="AC189" s="1" t="s">
        <v>3</v>
      </c>
      <c r="AD189" s="1" t="s">
        <v>3</v>
      </c>
      <c r="AE189" s="1" t="s">
        <v>3</v>
      </c>
      <c r="AF189" s="1" t="s">
        <v>3</v>
      </c>
      <c r="AG189" s="1" t="s">
        <v>3</v>
      </c>
      <c r="AH189" s="1"/>
      <c r="AI189" s="1"/>
      <c r="AJ189" s="1"/>
      <c r="AK189" s="1"/>
      <c r="AL189" s="1"/>
      <c r="AM189" s="1"/>
      <c r="AN189" s="1"/>
      <c r="AO189" s="1"/>
      <c r="AP189" s="1" t="s">
        <v>3</v>
      </c>
      <c r="AQ189" s="1" t="s">
        <v>3</v>
      </c>
      <c r="AR189" s="1" t="s">
        <v>3</v>
      </c>
      <c r="AS189" s="1"/>
      <c r="AT189" s="1"/>
      <c r="AU189" s="1"/>
      <c r="AV189" s="1"/>
      <c r="AW189" s="1"/>
      <c r="AX189" s="1"/>
      <c r="AY189" s="1"/>
      <c r="AZ189" s="1" t="s">
        <v>3</v>
      </c>
      <c r="BA189" s="1"/>
      <c r="BB189" s="1" t="s">
        <v>3</v>
      </c>
      <c r="BC189" s="1" t="s">
        <v>3</v>
      </c>
      <c r="BD189" s="1" t="s">
        <v>3</v>
      </c>
      <c r="BE189" s="1" t="s">
        <v>3</v>
      </c>
      <c r="BF189" s="1" t="s">
        <v>3</v>
      </c>
      <c r="BG189" s="1" t="s">
        <v>3</v>
      </c>
      <c r="BH189" s="1" t="s">
        <v>3</v>
      </c>
      <c r="BI189" s="1" t="s">
        <v>3</v>
      </c>
      <c r="BJ189" s="1" t="s">
        <v>3</v>
      </c>
      <c r="BK189" s="1" t="s">
        <v>3</v>
      </c>
      <c r="BL189" s="1" t="s">
        <v>3</v>
      </c>
      <c r="BM189" s="1" t="s">
        <v>3</v>
      </c>
      <c r="BN189" s="1" t="s">
        <v>3</v>
      </c>
      <c r="BO189" s="1" t="s">
        <v>3</v>
      </c>
      <c r="BP189" s="1" t="s">
        <v>3</v>
      </c>
      <c r="BQ189" s="1"/>
      <c r="BR189" s="1"/>
      <c r="BS189" s="1"/>
      <c r="BT189" s="1"/>
      <c r="BU189" s="1"/>
      <c r="BV189" s="1"/>
      <c r="BW189" s="1"/>
      <c r="BX189" s="1">
        <v>0</v>
      </c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>
        <v>0</v>
      </c>
    </row>
    <row r="191" spans="1:206" x14ac:dyDescent="0.2">
      <c r="A191" s="2">
        <v>52</v>
      </c>
      <c r="B191" s="2">
        <f t="shared" ref="B191:G191" si="133">B229</f>
        <v>1</v>
      </c>
      <c r="C191" s="2">
        <f t="shared" si="133"/>
        <v>4</v>
      </c>
      <c r="D191" s="2">
        <f t="shared" si="133"/>
        <v>189</v>
      </c>
      <c r="E191" s="2">
        <f t="shared" si="133"/>
        <v>0</v>
      </c>
      <c r="F191" s="2" t="str">
        <f t="shared" si="133"/>
        <v>Новый раздел</v>
      </c>
      <c r="G191" s="2" t="str">
        <f t="shared" si="133"/>
        <v>Помещение в подвальном этаже</v>
      </c>
      <c r="H191" s="2"/>
      <c r="I191" s="2"/>
      <c r="J191" s="2"/>
      <c r="K191" s="2"/>
      <c r="L191" s="2"/>
      <c r="M191" s="2"/>
      <c r="N191" s="2"/>
      <c r="O191" s="2">
        <f t="shared" ref="O191:AT191" si="134">O229</f>
        <v>65983.83</v>
      </c>
      <c r="P191" s="2">
        <f t="shared" si="134"/>
        <v>38143.42</v>
      </c>
      <c r="Q191" s="2">
        <f t="shared" si="134"/>
        <v>606.41999999999996</v>
      </c>
      <c r="R191" s="2">
        <f t="shared" si="134"/>
        <v>227.26</v>
      </c>
      <c r="S191" s="2">
        <f t="shared" si="134"/>
        <v>27233.99</v>
      </c>
      <c r="T191" s="2">
        <f t="shared" si="134"/>
        <v>0</v>
      </c>
      <c r="U191" s="2">
        <f t="shared" si="134"/>
        <v>104.94608054999999</v>
      </c>
      <c r="V191" s="2">
        <f t="shared" si="134"/>
        <v>0.5889812499999999</v>
      </c>
      <c r="W191" s="2">
        <f t="shared" si="134"/>
        <v>4.45</v>
      </c>
      <c r="X191" s="2">
        <f t="shared" si="134"/>
        <v>22805.26</v>
      </c>
      <c r="Y191" s="2">
        <f t="shared" si="134"/>
        <v>14604.51</v>
      </c>
      <c r="Z191" s="2">
        <f t="shared" si="134"/>
        <v>0</v>
      </c>
      <c r="AA191" s="2">
        <f t="shared" si="134"/>
        <v>0</v>
      </c>
      <c r="AB191" s="2">
        <f t="shared" si="134"/>
        <v>65983.83</v>
      </c>
      <c r="AC191" s="2">
        <f t="shared" si="134"/>
        <v>38143.42</v>
      </c>
      <c r="AD191" s="2">
        <f t="shared" si="134"/>
        <v>606.41999999999996</v>
      </c>
      <c r="AE191" s="2">
        <f t="shared" si="134"/>
        <v>227.26</v>
      </c>
      <c r="AF191" s="2">
        <f t="shared" si="134"/>
        <v>27233.99</v>
      </c>
      <c r="AG191" s="2">
        <f t="shared" si="134"/>
        <v>0</v>
      </c>
      <c r="AH191" s="2">
        <f t="shared" si="134"/>
        <v>104.94608054999999</v>
      </c>
      <c r="AI191" s="2">
        <f t="shared" si="134"/>
        <v>0.5889812499999999</v>
      </c>
      <c r="AJ191" s="2">
        <f t="shared" si="134"/>
        <v>4.45</v>
      </c>
      <c r="AK191" s="2">
        <f t="shared" si="134"/>
        <v>22805.26</v>
      </c>
      <c r="AL191" s="2">
        <f t="shared" si="134"/>
        <v>14604.51</v>
      </c>
      <c r="AM191" s="2">
        <f t="shared" si="134"/>
        <v>0</v>
      </c>
      <c r="AN191" s="2">
        <f t="shared" si="134"/>
        <v>0</v>
      </c>
      <c r="AO191" s="2">
        <f t="shared" si="134"/>
        <v>0</v>
      </c>
      <c r="AP191" s="2">
        <f t="shared" si="134"/>
        <v>0</v>
      </c>
      <c r="AQ191" s="2">
        <f t="shared" si="134"/>
        <v>0</v>
      </c>
      <c r="AR191" s="2">
        <f t="shared" si="134"/>
        <v>103393.60000000001</v>
      </c>
      <c r="AS191" s="2">
        <f t="shared" si="134"/>
        <v>72413.710000000006</v>
      </c>
      <c r="AT191" s="2">
        <f t="shared" si="134"/>
        <v>30979.89</v>
      </c>
      <c r="AU191" s="2">
        <f t="shared" ref="AU191:BZ191" si="135">AU229</f>
        <v>0</v>
      </c>
      <c r="AV191" s="2">
        <f t="shared" si="135"/>
        <v>38143.42</v>
      </c>
      <c r="AW191" s="2">
        <f t="shared" si="135"/>
        <v>38143.42</v>
      </c>
      <c r="AX191" s="2">
        <f t="shared" si="135"/>
        <v>0</v>
      </c>
      <c r="AY191" s="2">
        <f t="shared" si="135"/>
        <v>38143.42</v>
      </c>
      <c r="AZ191" s="2">
        <f t="shared" si="135"/>
        <v>0</v>
      </c>
      <c r="BA191" s="2">
        <f t="shared" si="135"/>
        <v>0</v>
      </c>
      <c r="BB191" s="2">
        <f t="shared" si="135"/>
        <v>0</v>
      </c>
      <c r="BC191" s="2">
        <f t="shared" si="135"/>
        <v>0</v>
      </c>
      <c r="BD191" s="2">
        <f t="shared" si="135"/>
        <v>0</v>
      </c>
      <c r="BE191" s="2">
        <f t="shared" si="135"/>
        <v>0</v>
      </c>
      <c r="BF191" s="2">
        <f t="shared" si="135"/>
        <v>0</v>
      </c>
      <c r="BG191" s="2">
        <f t="shared" si="135"/>
        <v>0</v>
      </c>
      <c r="BH191" s="2">
        <f t="shared" si="135"/>
        <v>0</v>
      </c>
      <c r="BI191" s="2">
        <f t="shared" si="135"/>
        <v>0</v>
      </c>
      <c r="BJ191" s="2">
        <f t="shared" si="135"/>
        <v>0</v>
      </c>
      <c r="BK191" s="2">
        <f t="shared" si="135"/>
        <v>0</v>
      </c>
      <c r="BL191" s="2">
        <f t="shared" si="135"/>
        <v>0</v>
      </c>
      <c r="BM191" s="2">
        <f t="shared" si="135"/>
        <v>0</v>
      </c>
      <c r="BN191" s="2">
        <f t="shared" si="135"/>
        <v>0</v>
      </c>
      <c r="BO191" s="2">
        <f t="shared" si="135"/>
        <v>0</v>
      </c>
      <c r="BP191" s="2">
        <f t="shared" si="135"/>
        <v>0</v>
      </c>
      <c r="BQ191" s="2">
        <f t="shared" si="135"/>
        <v>0</v>
      </c>
      <c r="BR191" s="2">
        <f t="shared" si="135"/>
        <v>0</v>
      </c>
      <c r="BS191" s="2">
        <f t="shared" si="135"/>
        <v>0</v>
      </c>
      <c r="BT191" s="2">
        <f t="shared" si="135"/>
        <v>0</v>
      </c>
      <c r="BU191" s="2">
        <f t="shared" si="135"/>
        <v>0</v>
      </c>
      <c r="BV191" s="2">
        <f t="shared" si="135"/>
        <v>0</v>
      </c>
      <c r="BW191" s="2">
        <f t="shared" si="135"/>
        <v>0</v>
      </c>
      <c r="BX191" s="2">
        <f t="shared" si="135"/>
        <v>0</v>
      </c>
      <c r="BY191" s="2">
        <f t="shared" si="135"/>
        <v>0</v>
      </c>
      <c r="BZ191" s="2">
        <f t="shared" si="135"/>
        <v>0</v>
      </c>
      <c r="CA191" s="2">
        <f t="shared" ref="CA191:DF191" si="136">CA229</f>
        <v>103393.60000000001</v>
      </c>
      <c r="CB191" s="2">
        <f t="shared" si="136"/>
        <v>72413.710000000006</v>
      </c>
      <c r="CC191" s="2">
        <f t="shared" si="136"/>
        <v>30979.89</v>
      </c>
      <c r="CD191" s="2">
        <f t="shared" si="136"/>
        <v>0</v>
      </c>
      <c r="CE191" s="2">
        <f t="shared" si="136"/>
        <v>38143.42</v>
      </c>
      <c r="CF191" s="2">
        <f t="shared" si="136"/>
        <v>38143.42</v>
      </c>
      <c r="CG191" s="2">
        <f t="shared" si="136"/>
        <v>0</v>
      </c>
      <c r="CH191" s="2">
        <f t="shared" si="136"/>
        <v>38143.42</v>
      </c>
      <c r="CI191" s="2">
        <f t="shared" si="136"/>
        <v>0</v>
      </c>
      <c r="CJ191" s="2">
        <f t="shared" si="136"/>
        <v>0</v>
      </c>
      <c r="CK191" s="2">
        <f t="shared" si="136"/>
        <v>0</v>
      </c>
      <c r="CL191" s="2">
        <f t="shared" si="136"/>
        <v>0</v>
      </c>
      <c r="CM191" s="2">
        <f t="shared" si="136"/>
        <v>0</v>
      </c>
      <c r="CN191" s="2">
        <f t="shared" si="136"/>
        <v>0</v>
      </c>
      <c r="CO191" s="2">
        <f t="shared" si="136"/>
        <v>0</v>
      </c>
      <c r="CP191" s="2">
        <f t="shared" si="136"/>
        <v>0</v>
      </c>
      <c r="CQ191" s="2">
        <f t="shared" si="136"/>
        <v>0</v>
      </c>
      <c r="CR191" s="2">
        <f t="shared" si="136"/>
        <v>0</v>
      </c>
      <c r="CS191" s="2">
        <f t="shared" si="136"/>
        <v>0</v>
      </c>
      <c r="CT191" s="2">
        <f t="shared" si="136"/>
        <v>0</v>
      </c>
      <c r="CU191" s="2">
        <f t="shared" si="136"/>
        <v>0</v>
      </c>
      <c r="CV191" s="2">
        <f t="shared" si="136"/>
        <v>0</v>
      </c>
      <c r="CW191" s="2">
        <f t="shared" si="136"/>
        <v>0</v>
      </c>
      <c r="CX191" s="2">
        <f t="shared" si="136"/>
        <v>0</v>
      </c>
      <c r="CY191" s="2">
        <f t="shared" si="136"/>
        <v>0</v>
      </c>
      <c r="CZ191" s="2">
        <f t="shared" si="136"/>
        <v>0</v>
      </c>
      <c r="DA191" s="2">
        <f t="shared" si="136"/>
        <v>0</v>
      </c>
      <c r="DB191" s="2">
        <f t="shared" si="136"/>
        <v>0</v>
      </c>
      <c r="DC191" s="2">
        <f t="shared" si="136"/>
        <v>0</v>
      </c>
      <c r="DD191" s="2">
        <f t="shared" si="136"/>
        <v>0</v>
      </c>
      <c r="DE191" s="2">
        <f t="shared" si="136"/>
        <v>0</v>
      </c>
      <c r="DF191" s="2">
        <f t="shared" si="136"/>
        <v>0</v>
      </c>
      <c r="DG191" s="3">
        <f t="shared" ref="DG191:EL191" si="137">DG229</f>
        <v>0</v>
      </c>
      <c r="DH191" s="3">
        <f t="shared" si="137"/>
        <v>0</v>
      </c>
      <c r="DI191" s="3">
        <f t="shared" si="137"/>
        <v>0</v>
      </c>
      <c r="DJ191" s="3">
        <f t="shared" si="137"/>
        <v>0</v>
      </c>
      <c r="DK191" s="3">
        <f t="shared" si="137"/>
        <v>0</v>
      </c>
      <c r="DL191" s="3">
        <f t="shared" si="137"/>
        <v>0</v>
      </c>
      <c r="DM191" s="3">
        <f t="shared" si="137"/>
        <v>0</v>
      </c>
      <c r="DN191" s="3">
        <f t="shared" si="137"/>
        <v>0</v>
      </c>
      <c r="DO191" s="3">
        <f t="shared" si="137"/>
        <v>0</v>
      </c>
      <c r="DP191" s="3">
        <f t="shared" si="137"/>
        <v>0</v>
      </c>
      <c r="DQ191" s="3">
        <f t="shared" si="137"/>
        <v>0</v>
      </c>
      <c r="DR191" s="3">
        <f t="shared" si="137"/>
        <v>0</v>
      </c>
      <c r="DS191" s="3">
        <f t="shared" si="137"/>
        <v>0</v>
      </c>
      <c r="DT191" s="3">
        <f t="shared" si="137"/>
        <v>0</v>
      </c>
      <c r="DU191" s="3">
        <f t="shared" si="137"/>
        <v>0</v>
      </c>
      <c r="DV191" s="3">
        <f t="shared" si="137"/>
        <v>0</v>
      </c>
      <c r="DW191" s="3">
        <f t="shared" si="137"/>
        <v>0</v>
      </c>
      <c r="DX191" s="3">
        <f t="shared" si="137"/>
        <v>0</v>
      </c>
      <c r="DY191" s="3">
        <f t="shared" si="137"/>
        <v>0</v>
      </c>
      <c r="DZ191" s="3">
        <f t="shared" si="137"/>
        <v>0</v>
      </c>
      <c r="EA191" s="3">
        <f t="shared" si="137"/>
        <v>0</v>
      </c>
      <c r="EB191" s="3">
        <f t="shared" si="137"/>
        <v>0</v>
      </c>
      <c r="EC191" s="3">
        <f t="shared" si="137"/>
        <v>0</v>
      </c>
      <c r="ED191" s="3">
        <f t="shared" si="137"/>
        <v>0</v>
      </c>
      <c r="EE191" s="3">
        <f t="shared" si="137"/>
        <v>0</v>
      </c>
      <c r="EF191" s="3">
        <f t="shared" si="137"/>
        <v>0</v>
      </c>
      <c r="EG191" s="3">
        <f t="shared" si="137"/>
        <v>0</v>
      </c>
      <c r="EH191" s="3">
        <f t="shared" si="137"/>
        <v>0</v>
      </c>
      <c r="EI191" s="3">
        <f t="shared" si="137"/>
        <v>0</v>
      </c>
      <c r="EJ191" s="3">
        <f t="shared" si="137"/>
        <v>0</v>
      </c>
      <c r="EK191" s="3">
        <f t="shared" si="137"/>
        <v>0</v>
      </c>
      <c r="EL191" s="3">
        <f t="shared" si="137"/>
        <v>0</v>
      </c>
      <c r="EM191" s="3">
        <f t="shared" ref="EM191:FR191" si="138">EM229</f>
        <v>0</v>
      </c>
      <c r="EN191" s="3">
        <f t="shared" si="138"/>
        <v>0</v>
      </c>
      <c r="EO191" s="3">
        <f t="shared" si="138"/>
        <v>0</v>
      </c>
      <c r="EP191" s="3">
        <f t="shared" si="138"/>
        <v>0</v>
      </c>
      <c r="EQ191" s="3">
        <f t="shared" si="138"/>
        <v>0</v>
      </c>
      <c r="ER191" s="3">
        <f t="shared" si="138"/>
        <v>0</v>
      </c>
      <c r="ES191" s="3">
        <f t="shared" si="138"/>
        <v>0</v>
      </c>
      <c r="ET191" s="3">
        <f t="shared" si="138"/>
        <v>0</v>
      </c>
      <c r="EU191" s="3">
        <f t="shared" si="138"/>
        <v>0</v>
      </c>
      <c r="EV191" s="3">
        <f t="shared" si="138"/>
        <v>0</v>
      </c>
      <c r="EW191" s="3">
        <f t="shared" si="138"/>
        <v>0</v>
      </c>
      <c r="EX191" s="3">
        <f t="shared" si="138"/>
        <v>0</v>
      </c>
      <c r="EY191" s="3">
        <f t="shared" si="138"/>
        <v>0</v>
      </c>
      <c r="EZ191" s="3">
        <f t="shared" si="138"/>
        <v>0</v>
      </c>
      <c r="FA191" s="3">
        <f t="shared" si="138"/>
        <v>0</v>
      </c>
      <c r="FB191" s="3">
        <f t="shared" si="138"/>
        <v>0</v>
      </c>
      <c r="FC191" s="3">
        <f t="shared" si="138"/>
        <v>0</v>
      </c>
      <c r="FD191" s="3">
        <f t="shared" si="138"/>
        <v>0</v>
      </c>
      <c r="FE191" s="3">
        <f t="shared" si="138"/>
        <v>0</v>
      </c>
      <c r="FF191" s="3">
        <f t="shared" si="138"/>
        <v>0</v>
      </c>
      <c r="FG191" s="3">
        <f t="shared" si="138"/>
        <v>0</v>
      </c>
      <c r="FH191" s="3">
        <f t="shared" si="138"/>
        <v>0</v>
      </c>
      <c r="FI191" s="3">
        <f t="shared" si="138"/>
        <v>0</v>
      </c>
      <c r="FJ191" s="3">
        <f t="shared" si="138"/>
        <v>0</v>
      </c>
      <c r="FK191" s="3">
        <f t="shared" si="138"/>
        <v>0</v>
      </c>
      <c r="FL191" s="3">
        <f t="shared" si="138"/>
        <v>0</v>
      </c>
      <c r="FM191" s="3">
        <f t="shared" si="138"/>
        <v>0</v>
      </c>
      <c r="FN191" s="3">
        <f t="shared" si="138"/>
        <v>0</v>
      </c>
      <c r="FO191" s="3">
        <f t="shared" si="138"/>
        <v>0</v>
      </c>
      <c r="FP191" s="3">
        <f t="shared" si="138"/>
        <v>0</v>
      </c>
      <c r="FQ191" s="3">
        <f t="shared" si="138"/>
        <v>0</v>
      </c>
      <c r="FR191" s="3">
        <f t="shared" si="138"/>
        <v>0</v>
      </c>
      <c r="FS191" s="3">
        <f t="shared" ref="FS191:GX191" si="139">FS229</f>
        <v>0</v>
      </c>
      <c r="FT191" s="3">
        <f t="shared" si="139"/>
        <v>0</v>
      </c>
      <c r="FU191" s="3">
        <f t="shared" si="139"/>
        <v>0</v>
      </c>
      <c r="FV191" s="3">
        <f t="shared" si="139"/>
        <v>0</v>
      </c>
      <c r="FW191" s="3">
        <f t="shared" si="139"/>
        <v>0</v>
      </c>
      <c r="FX191" s="3">
        <f t="shared" si="139"/>
        <v>0</v>
      </c>
      <c r="FY191" s="3">
        <f t="shared" si="139"/>
        <v>0</v>
      </c>
      <c r="FZ191" s="3">
        <f t="shared" si="139"/>
        <v>0</v>
      </c>
      <c r="GA191" s="3">
        <f t="shared" si="139"/>
        <v>0</v>
      </c>
      <c r="GB191" s="3">
        <f t="shared" si="139"/>
        <v>0</v>
      </c>
      <c r="GC191" s="3">
        <f t="shared" si="139"/>
        <v>0</v>
      </c>
      <c r="GD191" s="3">
        <f t="shared" si="139"/>
        <v>0</v>
      </c>
      <c r="GE191" s="3">
        <f t="shared" si="139"/>
        <v>0</v>
      </c>
      <c r="GF191" s="3">
        <f t="shared" si="139"/>
        <v>0</v>
      </c>
      <c r="GG191" s="3">
        <f t="shared" si="139"/>
        <v>0</v>
      </c>
      <c r="GH191" s="3">
        <f t="shared" si="139"/>
        <v>0</v>
      </c>
      <c r="GI191" s="3">
        <f t="shared" si="139"/>
        <v>0</v>
      </c>
      <c r="GJ191" s="3">
        <f t="shared" si="139"/>
        <v>0</v>
      </c>
      <c r="GK191" s="3">
        <f t="shared" si="139"/>
        <v>0</v>
      </c>
      <c r="GL191" s="3">
        <f t="shared" si="139"/>
        <v>0</v>
      </c>
      <c r="GM191" s="3">
        <f t="shared" si="139"/>
        <v>0</v>
      </c>
      <c r="GN191" s="3">
        <f t="shared" si="139"/>
        <v>0</v>
      </c>
      <c r="GO191" s="3">
        <f t="shared" si="139"/>
        <v>0</v>
      </c>
      <c r="GP191" s="3">
        <f t="shared" si="139"/>
        <v>0</v>
      </c>
      <c r="GQ191" s="3">
        <f t="shared" si="139"/>
        <v>0</v>
      </c>
      <c r="GR191" s="3">
        <f t="shared" si="139"/>
        <v>0</v>
      </c>
      <c r="GS191" s="3">
        <f t="shared" si="139"/>
        <v>0</v>
      </c>
      <c r="GT191" s="3">
        <f t="shared" si="139"/>
        <v>0</v>
      </c>
      <c r="GU191" s="3">
        <f t="shared" si="139"/>
        <v>0</v>
      </c>
      <c r="GV191" s="3">
        <f t="shared" si="139"/>
        <v>0</v>
      </c>
      <c r="GW191" s="3">
        <f t="shared" si="139"/>
        <v>0</v>
      </c>
      <c r="GX191" s="3">
        <f t="shared" si="139"/>
        <v>0</v>
      </c>
    </row>
    <row r="193" spans="1:245" x14ac:dyDescent="0.2">
      <c r="A193">
        <v>17</v>
      </c>
      <c r="B193">
        <v>1</v>
      </c>
      <c r="C193">
        <f>ROW(SmtRes!A259)</f>
        <v>259</v>
      </c>
      <c r="D193">
        <f>ROW(EtalonRes!A245)</f>
        <v>245</v>
      </c>
      <c r="E193" t="s">
        <v>17</v>
      </c>
      <c r="F193" t="s">
        <v>303</v>
      </c>
      <c r="G193" t="s">
        <v>304</v>
      </c>
      <c r="H193" t="s">
        <v>305</v>
      </c>
      <c r="I193">
        <f>ROUND(1.89/100,9)</f>
        <v>1.89E-2</v>
      </c>
      <c r="J193">
        <v>0</v>
      </c>
      <c r="O193">
        <f t="shared" ref="O193:O227" si="140">ROUND(CP193,2)</f>
        <v>158.21</v>
      </c>
      <c r="P193">
        <f t="shared" ref="P193:P227" si="141">ROUND(CQ193*I193,2)</f>
        <v>0</v>
      </c>
      <c r="Q193">
        <f t="shared" ref="Q193:Q227" si="142">ROUND(CR193*I193,2)</f>
        <v>0</v>
      </c>
      <c r="R193">
        <f t="shared" ref="R193:R227" si="143">ROUND(CS193*I193,2)</f>
        <v>0</v>
      </c>
      <c r="S193">
        <f t="shared" ref="S193:S227" si="144">ROUND(CT193*I193,2)</f>
        <v>158.21</v>
      </c>
      <c r="T193">
        <f t="shared" ref="T193:T227" si="145">ROUND(CU193*I193,2)</f>
        <v>0</v>
      </c>
      <c r="U193">
        <f t="shared" ref="U193:U227" si="146">CV193*I193</f>
        <v>0.68569200000000008</v>
      </c>
      <c r="V193">
        <f t="shared" ref="V193:V227" si="147">CW193*I193</f>
        <v>0</v>
      </c>
      <c r="W193">
        <f t="shared" ref="W193:W227" si="148">ROUND(CX193*I193,2)</f>
        <v>0</v>
      </c>
      <c r="X193">
        <f t="shared" ref="X193:X227" si="149">ROUND(CY193,2)</f>
        <v>129.72999999999999</v>
      </c>
      <c r="Y193">
        <f t="shared" ref="Y193:Y227" si="150">ROUND(CZ193,2)</f>
        <v>98.09</v>
      </c>
      <c r="AA193">
        <v>42104813</v>
      </c>
      <c r="AB193">
        <f t="shared" ref="AB193:AB227" si="151">ROUND((AC193+AD193+AF193),6)</f>
        <v>288.06</v>
      </c>
      <c r="AC193">
        <f t="shared" ref="AC193:AC227" si="152">ROUND((ES193),6)</f>
        <v>0</v>
      </c>
      <c r="AD193">
        <f>ROUND((((ET193)-(EU193))+AE193),6)</f>
        <v>0</v>
      </c>
      <c r="AE193">
        <f t="shared" ref="AE193:AF196" si="153">ROUND((EU193),6)</f>
        <v>0</v>
      </c>
      <c r="AF193">
        <f t="shared" si="153"/>
        <v>288.06</v>
      </c>
      <c r="AG193">
        <f t="shared" ref="AG193:AG227" si="154">ROUND((AP193),6)</f>
        <v>0</v>
      </c>
      <c r="AH193">
        <f t="shared" ref="AH193:AI196" si="155">(EW193)</f>
        <v>36.28</v>
      </c>
      <c r="AI193">
        <f t="shared" si="155"/>
        <v>0</v>
      </c>
      <c r="AJ193">
        <f t="shared" ref="AJ193:AJ227" si="156">(AS193)</f>
        <v>0</v>
      </c>
      <c r="AK193">
        <v>288.06</v>
      </c>
      <c r="AL193">
        <v>0</v>
      </c>
      <c r="AM193">
        <v>0</v>
      </c>
      <c r="AN193">
        <v>0</v>
      </c>
      <c r="AO193">
        <v>288.06</v>
      </c>
      <c r="AP193">
        <v>0</v>
      </c>
      <c r="AQ193">
        <v>36.28</v>
      </c>
      <c r="AR193">
        <v>0</v>
      </c>
      <c r="AS193">
        <v>0</v>
      </c>
      <c r="AT193">
        <v>82</v>
      </c>
      <c r="AU193">
        <v>62</v>
      </c>
      <c r="AV193">
        <v>1</v>
      </c>
      <c r="AW193">
        <v>1</v>
      </c>
      <c r="AZ193">
        <v>1</v>
      </c>
      <c r="BA193">
        <v>29.06</v>
      </c>
      <c r="BB193">
        <v>1</v>
      </c>
      <c r="BC193">
        <v>1</v>
      </c>
      <c r="BD193" t="s">
        <v>3</v>
      </c>
      <c r="BE193" t="s">
        <v>3</v>
      </c>
      <c r="BF193" t="s">
        <v>3</v>
      </c>
      <c r="BG193" t="s">
        <v>3</v>
      </c>
      <c r="BH193">
        <v>0</v>
      </c>
      <c r="BI193">
        <v>1</v>
      </c>
      <c r="BJ193" t="s">
        <v>306</v>
      </c>
      <c r="BM193">
        <v>56001</v>
      </c>
      <c r="BN193">
        <v>0</v>
      </c>
      <c r="BO193" t="s">
        <v>303</v>
      </c>
      <c r="BP193">
        <v>1</v>
      </c>
      <c r="BQ193">
        <v>6</v>
      </c>
      <c r="BR193">
        <v>0</v>
      </c>
      <c r="BS193">
        <v>29.06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</v>
      </c>
      <c r="BZ193">
        <v>82</v>
      </c>
      <c r="CA193">
        <v>62</v>
      </c>
      <c r="CE193">
        <v>0</v>
      </c>
      <c r="CF193">
        <v>0</v>
      </c>
      <c r="CG193">
        <v>0</v>
      </c>
      <c r="CM193">
        <v>0</v>
      </c>
      <c r="CN193" t="s">
        <v>3</v>
      </c>
      <c r="CO193">
        <v>0</v>
      </c>
      <c r="CP193">
        <f t="shared" ref="CP193:CP227" si="157">(P193+Q193+S193)</f>
        <v>158.21</v>
      </c>
      <c r="CQ193">
        <f t="shared" ref="CQ193:CQ227" si="158">AC193*BC193</f>
        <v>0</v>
      </c>
      <c r="CR193">
        <f t="shared" ref="CR193:CR227" si="159">AD193*BB193</f>
        <v>0</v>
      </c>
      <c r="CS193">
        <f t="shared" ref="CS193:CS227" si="160">AE193*BS193</f>
        <v>0</v>
      </c>
      <c r="CT193">
        <f t="shared" ref="CT193:CT227" si="161">AF193*BA193</f>
        <v>8371.0236000000004</v>
      </c>
      <c r="CU193">
        <f t="shared" ref="CU193:CU227" si="162">AG193</f>
        <v>0</v>
      </c>
      <c r="CV193">
        <f t="shared" ref="CV193:CV227" si="163">AH193</f>
        <v>36.28</v>
      </c>
      <c r="CW193">
        <f t="shared" ref="CW193:CW227" si="164">AI193</f>
        <v>0</v>
      </c>
      <c r="CX193">
        <f t="shared" ref="CX193:CX227" si="165">AJ193</f>
        <v>0</v>
      </c>
      <c r="CY193">
        <f t="shared" ref="CY193:CY227" si="166">(((S193+R193)*AT193)/100)</f>
        <v>129.73220000000001</v>
      </c>
      <c r="CZ193">
        <f t="shared" ref="CZ193:CZ227" si="167">(((S193+R193)*AU193)/100)</f>
        <v>98.09020000000001</v>
      </c>
      <c r="DC193" t="s">
        <v>3</v>
      </c>
      <c r="DD193" t="s">
        <v>3</v>
      </c>
      <c r="DE193" t="s">
        <v>3</v>
      </c>
      <c r="DF193" t="s">
        <v>3</v>
      </c>
      <c r="DG193" t="s">
        <v>3</v>
      </c>
      <c r="DH193" t="s">
        <v>3</v>
      </c>
      <c r="DI193" t="s">
        <v>3</v>
      </c>
      <c r="DJ193" t="s">
        <v>3</v>
      </c>
      <c r="DK193" t="s">
        <v>3</v>
      </c>
      <c r="DL193" t="s">
        <v>3</v>
      </c>
      <c r="DM193" t="s">
        <v>3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305</v>
      </c>
      <c r="DW193" t="s">
        <v>305</v>
      </c>
      <c r="DX193">
        <v>1</v>
      </c>
      <c r="EE193">
        <v>39490918</v>
      </c>
      <c r="EF193">
        <v>6</v>
      </c>
      <c r="EG193" t="s">
        <v>22</v>
      </c>
      <c r="EH193">
        <v>0</v>
      </c>
      <c r="EI193" t="s">
        <v>3</v>
      </c>
      <c r="EJ193">
        <v>1</v>
      </c>
      <c r="EK193">
        <v>56001</v>
      </c>
      <c r="EL193" t="s">
        <v>286</v>
      </c>
      <c r="EM193" t="s">
        <v>287</v>
      </c>
      <c r="EO193" t="s">
        <v>3</v>
      </c>
      <c r="EQ193">
        <v>0</v>
      </c>
      <c r="ER193">
        <v>288.06</v>
      </c>
      <c r="ES193">
        <v>0</v>
      </c>
      <c r="ET193">
        <v>0</v>
      </c>
      <c r="EU193">
        <v>0</v>
      </c>
      <c r="EV193">
        <v>288.06</v>
      </c>
      <c r="EW193">
        <v>36.28</v>
      </c>
      <c r="EX193">
        <v>0</v>
      </c>
      <c r="EY193">
        <v>0</v>
      </c>
      <c r="FQ193">
        <v>0</v>
      </c>
      <c r="FR193">
        <f t="shared" ref="FR193:FR227" si="168">ROUND(IF(AND(BH193=3,BI193=3),P193,0),2)</f>
        <v>0</v>
      </c>
      <c r="FS193">
        <v>0</v>
      </c>
      <c r="FX193">
        <v>82</v>
      </c>
      <c r="FY193">
        <v>62</v>
      </c>
      <c r="GA193" t="s">
        <v>3</v>
      </c>
      <c r="GD193">
        <v>1</v>
      </c>
      <c r="GF193">
        <v>1453527825</v>
      </c>
      <c r="GG193">
        <v>2</v>
      </c>
      <c r="GH193">
        <v>1</v>
      </c>
      <c r="GI193">
        <v>2</v>
      </c>
      <c r="GJ193">
        <v>0</v>
      </c>
      <c r="GK193">
        <v>0</v>
      </c>
      <c r="GL193">
        <f t="shared" ref="GL193:GL227" si="169">ROUND(IF(AND(BH193=3,BI193=3,FS193&lt;&gt;0),P193,0),2)</f>
        <v>0</v>
      </c>
      <c r="GM193">
        <f t="shared" ref="GM193:GM227" si="170">ROUND(O193+X193+Y193,2)+GX193</f>
        <v>386.03</v>
      </c>
      <c r="GN193">
        <f t="shared" ref="GN193:GN227" si="171">IF(OR(BI193=0,BI193=1),ROUND(O193+X193+Y193,2),0)</f>
        <v>386.03</v>
      </c>
      <c r="GO193">
        <f t="shared" ref="GO193:GO227" si="172">IF(BI193=2,ROUND(O193+X193+Y193,2),0)</f>
        <v>0</v>
      </c>
      <c r="GP193">
        <f t="shared" ref="GP193:GP227" si="173">IF(BI193=4,ROUND(O193+X193+Y193,2)+GX193,0)</f>
        <v>0</v>
      </c>
      <c r="GR193">
        <v>0</v>
      </c>
      <c r="GS193">
        <v>3</v>
      </c>
      <c r="GT193">
        <v>0</v>
      </c>
      <c r="GU193" t="s">
        <v>3</v>
      </c>
      <c r="GV193">
        <f t="shared" ref="GV193:GV227" si="174">ROUND((GT193),6)</f>
        <v>0</v>
      </c>
      <c r="GW193">
        <v>1</v>
      </c>
      <c r="GX193">
        <f t="shared" ref="GX193:GX227" si="175">ROUND(HC193*I193,2)</f>
        <v>0</v>
      </c>
      <c r="HA193">
        <v>0</v>
      </c>
      <c r="HB193">
        <v>0</v>
      </c>
      <c r="HC193">
        <f t="shared" ref="HC193:HC227" si="176">GV193*GW193</f>
        <v>0</v>
      </c>
      <c r="IK193">
        <v>0</v>
      </c>
    </row>
    <row r="194" spans="1:245" x14ac:dyDescent="0.2">
      <c r="A194">
        <v>18</v>
      </c>
      <c r="B194">
        <v>1</v>
      </c>
      <c r="C194">
        <v>259</v>
      </c>
      <c r="E194" t="s">
        <v>25</v>
      </c>
      <c r="F194" t="s">
        <v>26</v>
      </c>
      <c r="G194" t="s">
        <v>27</v>
      </c>
      <c r="H194" t="s">
        <v>28</v>
      </c>
      <c r="I194">
        <f>I193*J194</f>
        <v>2.2301999999999999E-2</v>
      </c>
      <c r="J194">
        <v>1.18</v>
      </c>
      <c r="O194">
        <f t="shared" si="140"/>
        <v>0</v>
      </c>
      <c r="P194">
        <f t="shared" si="141"/>
        <v>0</v>
      </c>
      <c r="Q194">
        <f t="shared" si="142"/>
        <v>0</v>
      </c>
      <c r="R194">
        <f t="shared" si="143"/>
        <v>0</v>
      </c>
      <c r="S194">
        <f t="shared" si="144"/>
        <v>0</v>
      </c>
      <c r="T194">
        <f t="shared" si="145"/>
        <v>0</v>
      </c>
      <c r="U194">
        <f t="shared" si="146"/>
        <v>0</v>
      </c>
      <c r="V194">
        <f t="shared" si="147"/>
        <v>0</v>
      </c>
      <c r="W194">
        <f t="shared" si="148"/>
        <v>0</v>
      </c>
      <c r="X194">
        <f t="shared" si="149"/>
        <v>0</v>
      </c>
      <c r="Y194">
        <f t="shared" si="150"/>
        <v>0</v>
      </c>
      <c r="AA194">
        <v>42104813</v>
      </c>
      <c r="AB194">
        <f t="shared" si="151"/>
        <v>0</v>
      </c>
      <c r="AC194">
        <f t="shared" si="152"/>
        <v>0</v>
      </c>
      <c r="AD194">
        <f>ROUND((((ET194)-(EU194))+AE194),6)</f>
        <v>0</v>
      </c>
      <c r="AE194">
        <f t="shared" si="153"/>
        <v>0</v>
      </c>
      <c r="AF194">
        <f t="shared" si="153"/>
        <v>0</v>
      </c>
      <c r="AG194">
        <f t="shared" si="154"/>
        <v>0</v>
      </c>
      <c r="AH194">
        <f t="shared" si="155"/>
        <v>0</v>
      </c>
      <c r="AI194">
        <f t="shared" si="155"/>
        <v>0</v>
      </c>
      <c r="AJ194">
        <f t="shared" si="156"/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82</v>
      </c>
      <c r="AU194">
        <v>62</v>
      </c>
      <c r="AV194">
        <v>1</v>
      </c>
      <c r="AW194">
        <v>1</v>
      </c>
      <c r="AZ194">
        <v>1</v>
      </c>
      <c r="BA194">
        <v>1</v>
      </c>
      <c r="BB194">
        <v>1</v>
      </c>
      <c r="BC194">
        <v>1</v>
      </c>
      <c r="BD194" t="s">
        <v>3</v>
      </c>
      <c r="BE194" t="s">
        <v>3</v>
      </c>
      <c r="BF194" t="s">
        <v>3</v>
      </c>
      <c r="BG194" t="s">
        <v>3</v>
      </c>
      <c r="BH194">
        <v>3</v>
      </c>
      <c r="BI194">
        <v>1</v>
      </c>
      <c r="BJ194" t="s">
        <v>29</v>
      </c>
      <c r="BM194">
        <v>56001</v>
      </c>
      <c r="BN194">
        <v>0</v>
      </c>
      <c r="BO194" t="s">
        <v>3</v>
      </c>
      <c r="BP194">
        <v>0</v>
      </c>
      <c r="BQ194">
        <v>6</v>
      </c>
      <c r="BR194">
        <v>0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</v>
      </c>
      <c r="BZ194">
        <v>82</v>
      </c>
      <c r="CA194">
        <v>62</v>
      </c>
      <c r="CE194">
        <v>0</v>
      </c>
      <c r="CF194">
        <v>0</v>
      </c>
      <c r="CG194">
        <v>0</v>
      </c>
      <c r="CM194">
        <v>0</v>
      </c>
      <c r="CN194" t="s">
        <v>3</v>
      </c>
      <c r="CO194">
        <v>0</v>
      </c>
      <c r="CP194">
        <f t="shared" si="157"/>
        <v>0</v>
      </c>
      <c r="CQ194">
        <f t="shared" si="158"/>
        <v>0</v>
      </c>
      <c r="CR194">
        <f t="shared" si="159"/>
        <v>0</v>
      </c>
      <c r="CS194">
        <f t="shared" si="160"/>
        <v>0</v>
      </c>
      <c r="CT194">
        <f t="shared" si="161"/>
        <v>0</v>
      </c>
      <c r="CU194">
        <f t="shared" si="162"/>
        <v>0</v>
      </c>
      <c r="CV194">
        <f t="shared" si="163"/>
        <v>0</v>
      </c>
      <c r="CW194">
        <f t="shared" si="164"/>
        <v>0</v>
      </c>
      <c r="CX194">
        <f t="shared" si="165"/>
        <v>0</v>
      </c>
      <c r="CY194">
        <f t="shared" si="166"/>
        <v>0</v>
      </c>
      <c r="CZ194">
        <f t="shared" si="167"/>
        <v>0</v>
      </c>
      <c r="DC194" t="s">
        <v>3</v>
      </c>
      <c r="DD194" t="s">
        <v>3</v>
      </c>
      <c r="DE194" t="s">
        <v>3</v>
      </c>
      <c r="DF194" t="s">
        <v>3</v>
      </c>
      <c r="DG194" t="s">
        <v>3</v>
      </c>
      <c r="DH194" t="s">
        <v>3</v>
      </c>
      <c r="DI194" t="s">
        <v>3</v>
      </c>
      <c r="DJ194" t="s">
        <v>3</v>
      </c>
      <c r="DK194" t="s">
        <v>3</v>
      </c>
      <c r="DL194" t="s">
        <v>3</v>
      </c>
      <c r="DM194" t="s">
        <v>3</v>
      </c>
      <c r="DN194">
        <v>0</v>
      </c>
      <c r="DO194">
        <v>0</v>
      </c>
      <c r="DP194">
        <v>1</v>
      </c>
      <c r="DQ194">
        <v>1</v>
      </c>
      <c r="DU194">
        <v>1009</v>
      </c>
      <c r="DV194" t="s">
        <v>28</v>
      </c>
      <c r="DW194" t="s">
        <v>28</v>
      </c>
      <c r="DX194">
        <v>1000</v>
      </c>
      <c r="EE194">
        <v>39490918</v>
      </c>
      <c r="EF194">
        <v>6</v>
      </c>
      <c r="EG194" t="s">
        <v>22</v>
      </c>
      <c r="EH194">
        <v>0</v>
      </c>
      <c r="EI194" t="s">
        <v>3</v>
      </c>
      <c r="EJ194">
        <v>1</v>
      </c>
      <c r="EK194">
        <v>56001</v>
      </c>
      <c r="EL194" t="s">
        <v>286</v>
      </c>
      <c r="EM194" t="s">
        <v>287</v>
      </c>
      <c r="EO194" t="s">
        <v>3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FQ194">
        <v>0</v>
      </c>
      <c r="FR194">
        <f t="shared" si="168"/>
        <v>0</v>
      </c>
      <c r="FS194">
        <v>0</v>
      </c>
      <c r="FX194">
        <v>82</v>
      </c>
      <c r="FY194">
        <v>62</v>
      </c>
      <c r="GA194" t="s">
        <v>3</v>
      </c>
      <c r="GD194">
        <v>1</v>
      </c>
      <c r="GF194">
        <v>1876412176</v>
      </c>
      <c r="GG194">
        <v>2</v>
      </c>
      <c r="GH194">
        <v>1</v>
      </c>
      <c r="GI194">
        <v>-2</v>
      </c>
      <c r="GJ194">
        <v>0</v>
      </c>
      <c r="GK194">
        <v>0</v>
      </c>
      <c r="GL194">
        <f t="shared" si="169"/>
        <v>0</v>
      </c>
      <c r="GM194">
        <f t="shared" si="170"/>
        <v>0</v>
      </c>
      <c r="GN194">
        <f t="shared" si="171"/>
        <v>0</v>
      </c>
      <c r="GO194">
        <f t="shared" si="172"/>
        <v>0</v>
      </c>
      <c r="GP194">
        <f t="shared" si="173"/>
        <v>0</v>
      </c>
      <c r="GR194">
        <v>0</v>
      </c>
      <c r="GS194">
        <v>3</v>
      </c>
      <c r="GT194">
        <v>0</v>
      </c>
      <c r="GU194" t="s">
        <v>3</v>
      </c>
      <c r="GV194">
        <f t="shared" si="174"/>
        <v>0</v>
      </c>
      <c r="GW194">
        <v>1</v>
      </c>
      <c r="GX194">
        <f t="shared" si="175"/>
        <v>0</v>
      </c>
      <c r="HA194">
        <v>0</v>
      </c>
      <c r="HB194">
        <v>0</v>
      </c>
      <c r="HC194">
        <f t="shared" si="176"/>
        <v>0</v>
      </c>
      <c r="IK194">
        <v>0</v>
      </c>
    </row>
    <row r="195" spans="1:245" x14ac:dyDescent="0.2">
      <c r="A195">
        <v>17</v>
      </c>
      <c r="B195">
        <v>1</v>
      </c>
      <c r="C195">
        <f>ROW(SmtRes!A264)</f>
        <v>264</v>
      </c>
      <c r="D195">
        <f>ROW(EtalonRes!A250)</f>
        <v>250</v>
      </c>
      <c r="E195" t="s">
        <v>30</v>
      </c>
      <c r="F195" t="s">
        <v>307</v>
      </c>
      <c r="G195" t="s">
        <v>308</v>
      </c>
      <c r="H195" t="s">
        <v>309</v>
      </c>
      <c r="I195">
        <f>ROUND(1/100,9)</f>
        <v>0.01</v>
      </c>
      <c r="J195">
        <v>0</v>
      </c>
      <c r="O195">
        <f t="shared" si="140"/>
        <v>437.58</v>
      </c>
      <c r="P195">
        <f t="shared" si="141"/>
        <v>0</v>
      </c>
      <c r="Q195">
        <f t="shared" si="142"/>
        <v>19.7</v>
      </c>
      <c r="R195">
        <f t="shared" si="143"/>
        <v>11.61</v>
      </c>
      <c r="S195">
        <f t="shared" si="144"/>
        <v>417.88</v>
      </c>
      <c r="T195">
        <f t="shared" si="145"/>
        <v>0</v>
      </c>
      <c r="U195">
        <f t="shared" si="146"/>
        <v>1.7930000000000001</v>
      </c>
      <c r="V195">
        <f t="shared" si="147"/>
        <v>3.9700000000000006E-2</v>
      </c>
      <c r="W195">
        <f t="shared" si="148"/>
        <v>0</v>
      </c>
      <c r="X195">
        <f t="shared" si="149"/>
        <v>352.18</v>
      </c>
      <c r="Y195">
        <f t="shared" si="150"/>
        <v>266.27999999999997</v>
      </c>
      <c r="AA195">
        <v>42104813</v>
      </c>
      <c r="AB195">
        <f t="shared" si="151"/>
        <v>1634.97</v>
      </c>
      <c r="AC195">
        <f t="shared" si="152"/>
        <v>0</v>
      </c>
      <c r="AD195">
        <f>ROUND((((ET195)-(EU195))+AE195),6)</f>
        <v>196.98</v>
      </c>
      <c r="AE195">
        <f t="shared" si="153"/>
        <v>39.94</v>
      </c>
      <c r="AF195">
        <f t="shared" si="153"/>
        <v>1437.99</v>
      </c>
      <c r="AG195">
        <f t="shared" si="154"/>
        <v>0</v>
      </c>
      <c r="AH195">
        <f t="shared" si="155"/>
        <v>179.3</v>
      </c>
      <c r="AI195">
        <f t="shared" si="155"/>
        <v>3.97</v>
      </c>
      <c r="AJ195">
        <f t="shared" si="156"/>
        <v>0</v>
      </c>
      <c r="AK195">
        <v>1634.97</v>
      </c>
      <c r="AL195">
        <v>0</v>
      </c>
      <c r="AM195">
        <v>196.98</v>
      </c>
      <c r="AN195">
        <v>39.94</v>
      </c>
      <c r="AO195">
        <v>1437.99</v>
      </c>
      <c r="AP195">
        <v>0</v>
      </c>
      <c r="AQ195">
        <v>179.3</v>
      </c>
      <c r="AR195">
        <v>3.97</v>
      </c>
      <c r="AS195">
        <v>0</v>
      </c>
      <c r="AT195">
        <v>82</v>
      </c>
      <c r="AU195">
        <v>62</v>
      </c>
      <c r="AV195">
        <v>1</v>
      </c>
      <c r="AW195">
        <v>1</v>
      </c>
      <c r="AZ195">
        <v>1</v>
      </c>
      <c r="BA195">
        <v>29.06</v>
      </c>
      <c r="BB195">
        <v>10</v>
      </c>
      <c r="BC195">
        <v>1</v>
      </c>
      <c r="BD195" t="s">
        <v>3</v>
      </c>
      <c r="BE195" t="s">
        <v>3</v>
      </c>
      <c r="BF195" t="s">
        <v>3</v>
      </c>
      <c r="BG195" t="s">
        <v>3</v>
      </c>
      <c r="BH195">
        <v>0</v>
      </c>
      <c r="BI195">
        <v>1</v>
      </c>
      <c r="BJ195" t="s">
        <v>310</v>
      </c>
      <c r="BM195">
        <v>56001</v>
      </c>
      <c r="BN195">
        <v>0</v>
      </c>
      <c r="BO195" t="s">
        <v>307</v>
      </c>
      <c r="BP195">
        <v>1</v>
      </c>
      <c r="BQ195">
        <v>6</v>
      </c>
      <c r="BR195">
        <v>0</v>
      </c>
      <c r="BS195">
        <v>29.06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</v>
      </c>
      <c r="BZ195">
        <v>82</v>
      </c>
      <c r="CA195">
        <v>62</v>
      </c>
      <c r="CE195">
        <v>0</v>
      </c>
      <c r="CF195">
        <v>0</v>
      </c>
      <c r="CG195">
        <v>0</v>
      </c>
      <c r="CM195">
        <v>0</v>
      </c>
      <c r="CN195" t="s">
        <v>3</v>
      </c>
      <c r="CO195">
        <v>0</v>
      </c>
      <c r="CP195">
        <f t="shared" si="157"/>
        <v>437.58</v>
      </c>
      <c r="CQ195">
        <f t="shared" si="158"/>
        <v>0</v>
      </c>
      <c r="CR195">
        <f t="shared" si="159"/>
        <v>1969.8</v>
      </c>
      <c r="CS195">
        <f t="shared" si="160"/>
        <v>1160.6563999999998</v>
      </c>
      <c r="CT195">
        <f t="shared" si="161"/>
        <v>41787.989399999999</v>
      </c>
      <c r="CU195">
        <f t="shared" si="162"/>
        <v>0</v>
      </c>
      <c r="CV195">
        <f t="shared" si="163"/>
        <v>179.3</v>
      </c>
      <c r="CW195">
        <f t="shared" si="164"/>
        <v>3.97</v>
      </c>
      <c r="CX195">
        <f t="shared" si="165"/>
        <v>0</v>
      </c>
      <c r="CY195">
        <f t="shared" si="166"/>
        <v>352.18180000000001</v>
      </c>
      <c r="CZ195">
        <f t="shared" si="167"/>
        <v>266.28379999999999</v>
      </c>
      <c r="DC195" t="s">
        <v>3</v>
      </c>
      <c r="DD195" t="s">
        <v>3</v>
      </c>
      <c r="DE195" t="s">
        <v>3</v>
      </c>
      <c r="DF195" t="s">
        <v>3</v>
      </c>
      <c r="DG195" t="s">
        <v>3</v>
      </c>
      <c r="DH195" t="s">
        <v>3</v>
      </c>
      <c r="DI195" t="s">
        <v>3</v>
      </c>
      <c r="DJ195" t="s">
        <v>3</v>
      </c>
      <c r="DK195" t="s">
        <v>3</v>
      </c>
      <c r="DL195" t="s">
        <v>3</v>
      </c>
      <c r="DM195" t="s">
        <v>3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309</v>
      </c>
      <c r="DW195" t="s">
        <v>309</v>
      </c>
      <c r="DX195">
        <v>1</v>
      </c>
      <c r="EE195">
        <v>39490918</v>
      </c>
      <c r="EF195">
        <v>6</v>
      </c>
      <c r="EG195" t="s">
        <v>22</v>
      </c>
      <c r="EH195">
        <v>0</v>
      </c>
      <c r="EI195" t="s">
        <v>3</v>
      </c>
      <c r="EJ195">
        <v>1</v>
      </c>
      <c r="EK195">
        <v>56001</v>
      </c>
      <c r="EL195" t="s">
        <v>286</v>
      </c>
      <c r="EM195" t="s">
        <v>287</v>
      </c>
      <c r="EO195" t="s">
        <v>3</v>
      </c>
      <c r="EQ195">
        <v>0</v>
      </c>
      <c r="ER195">
        <v>1634.97</v>
      </c>
      <c r="ES195">
        <v>0</v>
      </c>
      <c r="ET195">
        <v>196.98</v>
      </c>
      <c r="EU195">
        <v>39.94</v>
      </c>
      <c r="EV195">
        <v>1437.99</v>
      </c>
      <c r="EW195">
        <v>179.3</v>
      </c>
      <c r="EX195">
        <v>3.97</v>
      </c>
      <c r="EY195">
        <v>0</v>
      </c>
      <c r="FQ195">
        <v>0</v>
      </c>
      <c r="FR195">
        <f t="shared" si="168"/>
        <v>0</v>
      </c>
      <c r="FS195">
        <v>0</v>
      </c>
      <c r="FX195">
        <v>82</v>
      </c>
      <c r="FY195">
        <v>62</v>
      </c>
      <c r="GA195" t="s">
        <v>3</v>
      </c>
      <c r="GD195">
        <v>1</v>
      </c>
      <c r="GF195">
        <v>-535051141</v>
      </c>
      <c r="GG195">
        <v>2</v>
      </c>
      <c r="GH195">
        <v>1</v>
      </c>
      <c r="GI195">
        <v>2</v>
      </c>
      <c r="GJ195">
        <v>0</v>
      </c>
      <c r="GK195">
        <v>0</v>
      </c>
      <c r="GL195">
        <f t="shared" si="169"/>
        <v>0</v>
      </c>
      <c r="GM195">
        <f t="shared" si="170"/>
        <v>1056.04</v>
      </c>
      <c r="GN195">
        <f t="shared" si="171"/>
        <v>1056.04</v>
      </c>
      <c r="GO195">
        <f t="shared" si="172"/>
        <v>0</v>
      </c>
      <c r="GP195">
        <f t="shared" si="173"/>
        <v>0</v>
      </c>
      <c r="GR195">
        <v>0</v>
      </c>
      <c r="GS195">
        <v>3</v>
      </c>
      <c r="GT195">
        <v>0</v>
      </c>
      <c r="GU195" t="s">
        <v>3</v>
      </c>
      <c r="GV195">
        <f t="shared" si="174"/>
        <v>0</v>
      </c>
      <c r="GW195">
        <v>1</v>
      </c>
      <c r="GX195">
        <f t="shared" si="175"/>
        <v>0</v>
      </c>
      <c r="HA195">
        <v>0</v>
      </c>
      <c r="HB195">
        <v>0</v>
      </c>
      <c r="HC195">
        <f t="shared" si="176"/>
        <v>0</v>
      </c>
      <c r="IK195">
        <v>0</v>
      </c>
    </row>
    <row r="196" spans="1:245" x14ac:dyDescent="0.2">
      <c r="A196">
        <v>18</v>
      </c>
      <c r="B196">
        <v>1</v>
      </c>
      <c r="C196">
        <v>264</v>
      </c>
      <c r="E196" t="s">
        <v>37</v>
      </c>
      <c r="F196" t="s">
        <v>26</v>
      </c>
      <c r="G196" t="s">
        <v>27</v>
      </c>
      <c r="H196" t="s">
        <v>28</v>
      </c>
      <c r="I196">
        <f>I195*J196</f>
        <v>0.105</v>
      </c>
      <c r="J196">
        <v>10.5</v>
      </c>
      <c r="O196">
        <f t="shared" si="140"/>
        <v>0</v>
      </c>
      <c r="P196">
        <f t="shared" si="141"/>
        <v>0</v>
      </c>
      <c r="Q196">
        <f t="shared" si="142"/>
        <v>0</v>
      </c>
      <c r="R196">
        <f t="shared" si="143"/>
        <v>0</v>
      </c>
      <c r="S196">
        <f t="shared" si="144"/>
        <v>0</v>
      </c>
      <c r="T196">
        <f t="shared" si="145"/>
        <v>0</v>
      </c>
      <c r="U196">
        <f t="shared" si="146"/>
        <v>0</v>
      </c>
      <c r="V196">
        <f t="shared" si="147"/>
        <v>0</v>
      </c>
      <c r="W196">
        <f t="shared" si="148"/>
        <v>0</v>
      </c>
      <c r="X196">
        <f t="shared" si="149"/>
        <v>0</v>
      </c>
      <c r="Y196">
        <f t="shared" si="150"/>
        <v>0</v>
      </c>
      <c r="AA196">
        <v>42104813</v>
      </c>
      <c r="AB196">
        <f t="shared" si="151"/>
        <v>0</v>
      </c>
      <c r="AC196">
        <f t="shared" si="152"/>
        <v>0</v>
      </c>
      <c r="AD196">
        <f>ROUND((((ET196)-(EU196))+AE196),6)</f>
        <v>0</v>
      </c>
      <c r="AE196">
        <f t="shared" si="153"/>
        <v>0</v>
      </c>
      <c r="AF196">
        <f t="shared" si="153"/>
        <v>0</v>
      </c>
      <c r="AG196">
        <f t="shared" si="154"/>
        <v>0</v>
      </c>
      <c r="AH196">
        <f t="shared" si="155"/>
        <v>0</v>
      </c>
      <c r="AI196">
        <f t="shared" si="155"/>
        <v>0</v>
      </c>
      <c r="AJ196">
        <f t="shared" si="156"/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82</v>
      </c>
      <c r="AU196">
        <v>62</v>
      </c>
      <c r="AV196">
        <v>1</v>
      </c>
      <c r="AW196">
        <v>1</v>
      </c>
      <c r="AZ196">
        <v>1</v>
      </c>
      <c r="BA196">
        <v>1</v>
      </c>
      <c r="BB196">
        <v>1</v>
      </c>
      <c r="BC196">
        <v>1</v>
      </c>
      <c r="BD196" t="s">
        <v>3</v>
      </c>
      <c r="BE196" t="s">
        <v>3</v>
      </c>
      <c r="BF196" t="s">
        <v>3</v>
      </c>
      <c r="BG196" t="s">
        <v>3</v>
      </c>
      <c r="BH196">
        <v>3</v>
      </c>
      <c r="BI196">
        <v>1</v>
      </c>
      <c r="BJ196" t="s">
        <v>29</v>
      </c>
      <c r="BM196">
        <v>56001</v>
      </c>
      <c r="BN196">
        <v>0</v>
      </c>
      <c r="BO196" t="s">
        <v>3</v>
      </c>
      <c r="BP196">
        <v>0</v>
      </c>
      <c r="BQ196">
        <v>6</v>
      </c>
      <c r="BR196">
        <v>0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</v>
      </c>
      <c r="BZ196">
        <v>82</v>
      </c>
      <c r="CA196">
        <v>62</v>
      </c>
      <c r="CE196">
        <v>0</v>
      </c>
      <c r="CF196">
        <v>0</v>
      </c>
      <c r="CG196">
        <v>0</v>
      </c>
      <c r="CM196">
        <v>0</v>
      </c>
      <c r="CN196" t="s">
        <v>3</v>
      </c>
      <c r="CO196">
        <v>0</v>
      </c>
      <c r="CP196">
        <f t="shared" si="157"/>
        <v>0</v>
      </c>
      <c r="CQ196">
        <f t="shared" si="158"/>
        <v>0</v>
      </c>
      <c r="CR196">
        <f t="shared" si="159"/>
        <v>0</v>
      </c>
      <c r="CS196">
        <f t="shared" si="160"/>
        <v>0</v>
      </c>
      <c r="CT196">
        <f t="shared" si="161"/>
        <v>0</v>
      </c>
      <c r="CU196">
        <f t="shared" si="162"/>
        <v>0</v>
      </c>
      <c r="CV196">
        <f t="shared" si="163"/>
        <v>0</v>
      </c>
      <c r="CW196">
        <f t="shared" si="164"/>
        <v>0</v>
      </c>
      <c r="CX196">
        <f t="shared" si="165"/>
        <v>0</v>
      </c>
      <c r="CY196">
        <f t="shared" si="166"/>
        <v>0</v>
      </c>
      <c r="CZ196">
        <f t="shared" si="167"/>
        <v>0</v>
      </c>
      <c r="DC196" t="s">
        <v>3</v>
      </c>
      <c r="DD196" t="s">
        <v>3</v>
      </c>
      <c r="DE196" t="s">
        <v>3</v>
      </c>
      <c r="DF196" t="s">
        <v>3</v>
      </c>
      <c r="DG196" t="s">
        <v>3</v>
      </c>
      <c r="DH196" t="s">
        <v>3</v>
      </c>
      <c r="DI196" t="s">
        <v>3</v>
      </c>
      <c r="DJ196" t="s">
        <v>3</v>
      </c>
      <c r="DK196" t="s">
        <v>3</v>
      </c>
      <c r="DL196" t="s">
        <v>3</v>
      </c>
      <c r="DM196" t="s">
        <v>3</v>
      </c>
      <c r="DN196">
        <v>0</v>
      </c>
      <c r="DO196">
        <v>0</v>
      </c>
      <c r="DP196">
        <v>1</v>
      </c>
      <c r="DQ196">
        <v>1</v>
      </c>
      <c r="DU196">
        <v>1009</v>
      </c>
      <c r="DV196" t="s">
        <v>28</v>
      </c>
      <c r="DW196" t="s">
        <v>28</v>
      </c>
      <c r="DX196">
        <v>1000</v>
      </c>
      <c r="EE196">
        <v>39490918</v>
      </c>
      <c r="EF196">
        <v>6</v>
      </c>
      <c r="EG196" t="s">
        <v>22</v>
      </c>
      <c r="EH196">
        <v>0</v>
      </c>
      <c r="EI196" t="s">
        <v>3</v>
      </c>
      <c r="EJ196">
        <v>1</v>
      </c>
      <c r="EK196">
        <v>56001</v>
      </c>
      <c r="EL196" t="s">
        <v>286</v>
      </c>
      <c r="EM196" t="s">
        <v>287</v>
      </c>
      <c r="EO196" t="s">
        <v>3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FQ196">
        <v>0</v>
      </c>
      <c r="FR196">
        <f t="shared" si="168"/>
        <v>0</v>
      </c>
      <c r="FS196">
        <v>0</v>
      </c>
      <c r="FX196">
        <v>82</v>
      </c>
      <c r="FY196">
        <v>62</v>
      </c>
      <c r="GA196" t="s">
        <v>3</v>
      </c>
      <c r="GD196">
        <v>1</v>
      </c>
      <c r="GF196">
        <v>1876412176</v>
      </c>
      <c r="GG196">
        <v>2</v>
      </c>
      <c r="GH196">
        <v>1</v>
      </c>
      <c r="GI196">
        <v>-2</v>
      </c>
      <c r="GJ196">
        <v>0</v>
      </c>
      <c r="GK196">
        <v>0</v>
      </c>
      <c r="GL196">
        <f t="shared" si="169"/>
        <v>0</v>
      </c>
      <c r="GM196">
        <f t="shared" si="170"/>
        <v>0</v>
      </c>
      <c r="GN196">
        <f t="shared" si="171"/>
        <v>0</v>
      </c>
      <c r="GO196">
        <f t="shared" si="172"/>
        <v>0</v>
      </c>
      <c r="GP196">
        <f t="shared" si="173"/>
        <v>0</v>
      </c>
      <c r="GR196">
        <v>0</v>
      </c>
      <c r="GS196">
        <v>3</v>
      </c>
      <c r="GT196">
        <v>0</v>
      </c>
      <c r="GU196" t="s">
        <v>3</v>
      </c>
      <c r="GV196">
        <f t="shared" si="174"/>
        <v>0</v>
      </c>
      <c r="GW196">
        <v>1</v>
      </c>
      <c r="GX196">
        <f t="shared" si="175"/>
        <v>0</v>
      </c>
      <c r="HA196">
        <v>0</v>
      </c>
      <c r="HB196">
        <v>0</v>
      </c>
      <c r="HC196">
        <f t="shared" si="176"/>
        <v>0</v>
      </c>
      <c r="IK196">
        <v>0</v>
      </c>
    </row>
    <row r="197" spans="1:245" x14ac:dyDescent="0.2">
      <c r="A197">
        <v>17</v>
      </c>
      <c r="B197">
        <v>1</v>
      </c>
      <c r="C197">
        <f>ROW(SmtRes!A276)</f>
        <v>276</v>
      </c>
      <c r="D197">
        <f>ROW(EtalonRes!A261)</f>
        <v>261</v>
      </c>
      <c r="E197" t="s">
        <v>38</v>
      </c>
      <c r="F197" t="s">
        <v>311</v>
      </c>
      <c r="G197" t="s">
        <v>312</v>
      </c>
      <c r="H197" t="s">
        <v>313</v>
      </c>
      <c r="I197">
        <f>ROUND(1.89/100,9)</f>
        <v>1.89E-2</v>
      </c>
      <c r="J197">
        <v>0</v>
      </c>
      <c r="O197">
        <f t="shared" si="140"/>
        <v>2880.75</v>
      </c>
      <c r="P197">
        <f t="shared" si="141"/>
        <v>2132.41</v>
      </c>
      <c r="Q197">
        <f t="shared" si="142"/>
        <v>229.22</v>
      </c>
      <c r="R197">
        <f t="shared" si="143"/>
        <v>89.81</v>
      </c>
      <c r="S197">
        <f t="shared" si="144"/>
        <v>519.12</v>
      </c>
      <c r="T197">
        <f t="shared" si="145"/>
        <v>0</v>
      </c>
      <c r="U197">
        <f t="shared" si="146"/>
        <v>1.9459345499999998</v>
      </c>
      <c r="V197">
        <f t="shared" si="147"/>
        <v>0.22892624999999997</v>
      </c>
      <c r="W197">
        <f t="shared" si="148"/>
        <v>0</v>
      </c>
      <c r="X197">
        <f t="shared" si="149"/>
        <v>645.47</v>
      </c>
      <c r="Y197">
        <f t="shared" si="150"/>
        <v>328.82</v>
      </c>
      <c r="AA197">
        <v>42104813</v>
      </c>
      <c r="AB197">
        <f t="shared" si="151"/>
        <v>25001.6335</v>
      </c>
      <c r="AC197">
        <f t="shared" si="152"/>
        <v>22793.11</v>
      </c>
      <c r="AD197">
        <f>ROUND(((((ET197*1.25))-((EU197*1.25)))+AE197),6)</f>
        <v>1263.3499999999999</v>
      </c>
      <c r="AE197">
        <f>ROUND(((EU197*1.25)),6)</f>
        <v>163.52500000000001</v>
      </c>
      <c r="AF197">
        <f>ROUND(((EV197*1.15)),6)</f>
        <v>945.17349999999999</v>
      </c>
      <c r="AG197">
        <f t="shared" si="154"/>
        <v>0</v>
      </c>
      <c r="AH197">
        <f>((EW197*1.15))</f>
        <v>102.95949999999999</v>
      </c>
      <c r="AI197">
        <f>((EX197*1.25))</f>
        <v>12.112499999999999</v>
      </c>
      <c r="AJ197">
        <f t="shared" si="156"/>
        <v>0</v>
      </c>
      <c r="AK197">
        <v>24625.68</v>
      </c>
      <c r="AL197">
        <v>22793.11</v>
      </c>
      <c r="AM197">
        <v>1010.68</v>
      </c>
      <c r="AN197">
        <v>130.82</v>
      </c>
      <c r="AO197">
        <v>821.89</v>
      </c>
      <c r="AP197">
        <v>0</v>
      </c>
      <c r="AQ197">
        <v>89.53</v>
      </c>
      <c r="AR197">
        <v>9.69</v>
      </c>
      <c r="AS197">
        <v>0</v>
      </c>
      <c r="AT197">
        <v>106</v>
      </c>
      <c r="AU197">
        <v>54</v>
      </c>
      <c r="AV197">
        <v>1</v>
      </c>
      <c r="AW197">
        <v>1</v>
      </c>
      <c r="AZ197">
        <v>1</v>
      </c>
      <c r="BA197">
        <v>29.06</v>
      </c>
      <c r="BB197">
        <v>9.6</v>
      </c>
      <c r="BC197">
        <v>4.95</v>
      </c>
      <c r="BD197" t="s">
        <v>3</v>
      </c>
      <c r="BE197" t="s">
        <v>3</v>
      </c>
      <c r="BF197" t="s">
        <v>3</v>
      </c>
      <c r="BG197" t="s">
        <v>3</v>
      </c>
      <c r="BH197">
        <v>0</v>
      </c>
      <c r="BI197">
        <v>1</v>
      </c>
      <c r="BJ197" t="s">
        <v>314</v>
      </c>
      <c r="BM197">
        <v>10001</v>
      </c>
      <c r="BN197">
        <v>0</v>
      </c>
      <c r="BO197" t="s">
        <v>311</v>
      </c>
      <c r="BP197">
        <v>1</v>
      </c>
      <c r="BQ197">
        <v>2</v>
      </c>
      <c r="BR197">
        <v>0</v>
      </c>
      <c r="BS197">
        <v>29.06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3</v>
      </c>
      <c r="BZ197">
        <v>118</v>
      </c>
      <c r="CA197">
        <v>63</v>
      </c>
      <c r="CE197">
        <v>0</v>
      </c>
      <c r="CF197">
        <v>0</v>
      </c>
      <c r="CG197">
        <v>0</v>
      </c>
      <c r="CM197">
        <v>0</v>
      </c>
      <c r="CN197" t="s">
        <v>761</v>
      </c>
      <c r="CO197">
        <v>0</v>
      </c>
      <c r="CP197">
        <f t="shared" si="157"/>
        <v>2880.7499999999995</v>
      </c>
      <c r="CQ197">
        <f t="shared" si="158"/>
        <v>112825.89450000001</v>
      </c>
      <c r="CR197">
        <f t="shared" si="159"/>
        <v>12128.159999999998</v>
      </c>
      <c r="CS197">
        <f t="shared" si="160"/>
        <v>4752.0365000000002</v>
      </c>
      <c r="CT197">
        <f t="shared" si="161"/>
        <v>27466.741909999997</v>
      </c>
      <c r="CU197">
        <f t="shared" si="162"/>
        <v>0</v>
      </c>
      <c r="CV197">
        <f t="shared" si="163"/>
        <v>102.95949999999999</v>
      </c>
      <c r="CW197">
        <f t="shared" si="164"/>
        <v>12.112499999999999</v>
      </c>
      <c r="CX197">
        <f t="shared" si="165"/>
        <v>0</v>
      </c>
      <c r="CY197">
        <f t="shared" si="166"/>
        <v>645.46580000000006</v>
      </c>
      <c r="CZ197">
        <f t="shared" si="167"/>
        <v>328.82220000000001</v>
      </c>
      <c r="DC197" t="s">
        <v>3</v>
      </c>
      <c r="DD197" t="s">
        <v>3</v>
      </c>
      <c r="DE197" t="s">
        <v>52</v>
      </c>
      <c r="DF197" t="s">
        <v>52</v>
      </c>
      <c r="DG197" t="s">
        <v>53</v>
      </c>
      <c r="DH197" t="s">
        <v>3</v>
      </c>
      <c r="DI197" t="s">
        <v>53</v>
      </c>
      <c r="DJ197" t="s">
        <v>52</v>
      </c>
      <c r="DK197" t="s">
        <v>3</v>
      </c>
      <c r="DL197" t="s">
        <v>3</v>
      </c>
      <c r="DM197" t="s">
        <v>3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313</v>
      </c>
      <c r="DW197" t="s">
        <v>313</v>
      </c>
      <c r="DX197">
        <v>1</v>
      </c>
      <c r="EE197">
        <v>39490840</v>
      </c>
      <c r="EF197">
        <v>2</v>
      </c>
      <c r="EG197" t="s">
        <v>54</v>
      </c>
      <c r="EH197">
        <v>0</v>
      </c>
      <c r="EI197" t="s">
        <v>3</v>
      </c>
      <c r="EJ197">
        <v>1</v>
      </c>
      <c r="EK197">
        <v>10001</v>
      </c>
      <c r="EL197" t="s">
        <v>100</v>
      </c>
      <c r="EM197" t="s">
        <v>101</v>
      </c>
      <c r="EO197" t="s">
        <v>57</v>
      </c>
      <c r="EQ197">
        <v>0</v>
      </c>
      <c r="ER197">
        <v>24625.68</v>
      </c>
      <c r="ES197">
        <v>22793.11</v>
      </c>
      <c r="ET197">
        <v>1010.68</v>
      </c>
      <c r="EU197">
        <v>130.82</v>
      </c>
      <c r="EV197">
        <v>821.89</v>
      </c>
      <c r="EW197">
        <v>89.53</v>
      </c>
      <c r="EX197">
        <v>9.69</v>
      </c>
      <c r="EY197">
        <v>0</v>
      </c>
      <c r="FQ197">
        <v>0</v>
      </c>
      <c r="FR197">
        <f t="shared" si="168"/>
        <v>0</v>
      </c>
      <c r="FS197">
        <v>0</v>
      </c>
      <c r="FT197" t="s">
        <v>58</v>
      </c>
      <c r="FU197" t="s">
        <v>59</v>
      </c>
      <c r="FX197">
        <v>106.2</v>
      </c>
      <c r="FY197">
        <v>53.55</v>
      </c>
      <c r="GA197" t="s">
        <v>3</v>
      </c>
      <c r="GD197">
        <v>1</v>
      </c>
      <c r="GF197">
        <v>1266167691</v>
      </c>
      <c r="GG197">
        <v>2</v>
      </c>
      <c r="GH197">
        <v>1</v>
      </c>
      <c r="GI197">
        <v>2</v>
      </c>
      <c r="GJ197">
        <v>0</v>
      </c>
      <c r="GK197">
        <v>0</v>
      </c>
      <c r="GL197">
        <f t="shared" si="169"/>
        <v>0</v>
      </c>
      <c r="GM197">
        <f t="shared" si="170"/>
        <v>3855.04</v>
      </c>
      <c r="GN197">
        <f t="shared" si="171"/>
        <v>3855.04</v>
      </c>
      <c r="GO197">
        <f t="shared" si="172"/>
        <v>0</v>
      </c>
      <c r="GP197">
        <f t="shared" si="173"/>
        <v>0</v>
      </c>
      <c r="GR197">
        <v>0</v>
      </c>
      <c r="GS197">
        <v>3</v>
      </c>
      <c r="GT197">
        <v>0</v>
      </c>
      <c r="GU197" t="s">
        <v>3</v>
      </c>
      <c r="GV197">
        <f t="shared" si="174"/>
        <v>0</v>
      </c>
      <c r="GW197">
        <v>1</v>
      </c>
      <c r="GX197">
        <f t="shared" si="175"/>
        <v>0</v>
      </c>
      <c r="HA197">
        <v>0</v>
      </c>
      <c r="HB197">
        <v>0</v>
      </c>
      <c r="HC197">
        <f t="shared" si="176"/>
        <v>0</v>
      </c>
      <c r="IK197">
        <v>0</v>
      </c>
    </row>
    <row r="198" spans="1:245" x14ac:dyDescent="0.2">
      <c r="A198">
        <v>18</v>
      </c>
      <c r="B198">
        <v>1</v>
      </c>
      <c r="C198">
        <v>269</v>
      </c>
      <c r="E198" t="s">
        <v>43</v>
      </c>
      <c r="F198" t="s">
        <v>315</v>
      </c>
      <c r="G198" t="s">
        <v>316</v>
      </c>
      <c r="H198" t="s">
        <v>280</v>
      </c>
      <c r="I198">
        <f>I197*J198</f>
        <v>1</v>
      </c>
      <c r="J198">
        <v>52.910052910052912</v>
      </c>
      <c r="O198">
        <f t="shared" si="140"/>
        <v>255.66</v>
      </c>
      <c r="P198">
        <f t="shared" si="141"/>
        <v>255.66</v>
      </c>
      <c r="Q198">
        <f t="shared" si="142"/>
        <v>0</v>
      </c>
      <c r="R198">
        <f t="shared" si="143"/>
        <v>0</v>
      </c>
      <c r="S198">
        <f t="shared" si="144"/>
        <v>0</v>
      </c>
      <c r="T198">
        <f t="shared" si="145"/>
        <v>0</v>
      </c>
      <c r="U198">
        <f t="shared" si="146"/>
        <v>0</v>
      </c>
      <c r="V198">
        <f t="shared" si="147"/>
        <v>0</v>
      </c>
      <c r="W198">
        <f t="shared" si="148"/>
        <v>0.03</v>
      </c>
      <c r="X198">
        <f t="shared" si="149"/>
        <v>0</v>
      </c>
      <c r="Y198">
        <f t="shared" si="150"/>
        <v>0</v>
      </c>
      <c r="AA198">
        <v>42104813</v>
      </c>
      <c r="AB198">
        <f t="shared" si="151"/>
        <v>94.69</v>
      </c>
      <c r="AC198">
        <f t="shared" si="152"/>
        <v>94.69</v>
      </c>
      <c r="AD198">
        <f>ROUND((((ET198)-(EU198))+AE198),6)</f>
        <v>0</v>
      </c>
      <c r="AE198">
        <f t="shared" ref="AE198:AF202" si="177">ROUND((EU198),6)</f>
        <v>0</v>
      </c>
      <c r="AF198">
        <f t="shared" si="177"/>
        <v>0</v>
      </c>
      <c r="AG198">
        <f t="shared" si="154"/>
        <v>0</v>
      </c>
      <c r="AH198">
        <f t="shared" ref="AH198:AI202" si="178">(EW198)</f>
        <v>0</v>
      </c>
      <c r="AI198">
        <f t="shared" si="178"/>
        <v>0</v>
      </c>
      <c r="AJ198">
        <f t="shared" si="156"/>
        <v>0.03</v>
      </c>
      <c r="AK198">
        <v>94.69</v>
      </c>
      <c r="AL198">
        <v>94.69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0.03</v>
      </c>
      <c r="AT198">
        <v>106</v>
      </c>
      <c r="AU198">
        <v>54</v>
      </c>
      <c r="AV198">
        <v>1</v>
      </c>
      <c r="AW198">
        <v>1</v>
      </c>
      <c r="AZ198">
        <v>1</v>
      </c>
      <c r="BA198">
        <v>1</v>
      </c>
      <c r="BB198">
        <v>1</v>
      </c>
      <c r="BC198">
        <v>2.7</v>
      </c>
      <c r="BD198" t="s">
        <v>3</v>
      </c>
      <c r="BE198" t="s">
        <v>3</v>
      </c>
      <c r="BF198" t="s">
        <v>3</v>
      </c>
      <c r="BG198" t="s">
        <v>3</v>
      </c>
      <c r="BH198">
        <v>3</v>
      </c>
      <c r="BI198">
        <v>1</v>
      </c>
      <c r="BJ198" t="s">
        <v>317</v>
      </c>
      <c r="BM198">
        <v>10001</v>
      </c>
      <c r="BN198">
        <v>0</v>
      </c>
      <c r="BO198" t="s">
        <v>315</v>
      </c>
      <c r="BP198">
        <v>1</v>
      </c>
      <c r="BQ198">
        <v>2</v>
      </c>
      <c r="BR198">
        <v>0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 t="s">
        <v>3</v>
      </c>
      <c r="BZ198">
        <v>118</v>
      </c>
      <c r="CA198">
        <v>63</v>
      </c>
      <c r="CE198">
        <v>0</v>
      </c>
      <c r="CF198">
        <v>0</v>
      </c>
      <c r="CG198">
        <v>0</v>
      </c>
      <c r="CM198">
        <v>0</v>
      </c>
      <c r="CN198" t="s">
        <v>3</v>
      </c>
      <c r="CO198">
        <v>0</v>
      </c>
      <c r="CP198">
        <f t="shared" si="157"/>
        <v>255.66</v>
      </c>
      <c r="CQ198">
        <f t="shared" si="158"/>
        <v>255.66300000000001</v>
      </c>
      <c r="CR198">
        <f t="shared" si="159"/>
        <v>0</v>
      </c>
      <c r="CS198">
        <f t="shared" si="160"/>
        <v>0</v>
      </c>
      <c r="CT198">
        <f t="shared" si="161"/>
        <v>0</v>
      </c>
      <c r="CU198">
        <f t="shared" si="162"/>
        <v>0</v>
      </c>
      <c r="CV198">
        <f t="shared" si="163"/>
        <v>0</v>
      </c>
      <c r="CW198">
        <f t="shared" si="164"/>
        <v>0</v>
      </c>
      <c r="CX198">
        <f t="shared" si="165"/>
        <v>0.03</v>
      </c>
      <c r="CY198">
        <f t="shared" si="166"/>
        <v>0</v>
      </c>
      <c r="CZ198">
        <f t="shared" si="167"/>
        <v>0</v>
      </c>
      <c r="DC198" t="s">
        <v>3</v>
      </c>
      <c r="DD198" t="s">
        <v>3</v>
      </c>
      <c r="DE198" t="s">
        <v>3</v>
      </c>
      <c r="DF198" t="s">
        <v>3</v>
      </c>
      <c r="DG198" t="s">
        <v>3</v>
      </c>
      <c r="DH198" t="s">
        <v>3</v>
      </c>
      <c r="DI198" t="s">
        <v>3</v>
      </c>
      <c r="DJ198" t="s">
        <v>3</v>
      </c>
      <c r="DK198" t="s">
        <v>3</v>
      </c>
      <c r="DL198" t="s">
        <v>3</v>
      </c>
      <c r="DM198" t="s">
        <v>3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280</v>
      </c>
      <c r="DW198" t="s">
        <v>280</v>
      </c>
      <c r="DX198">
        <v>1</v>
      </c>
      <c r="EE198">
        <v>39490840</v>
      </c>
      <c r="EF198">
        <v>2</v>
      </c>
      <c r="EG198" t="s">
        <v>54</v>
      </c>
      <c r="EH198">
        <v>0</v>
      </c>
      <c r="EI198" t="s">
        <v>3</v>
      </c>
      <c r="EJ198">
        <v>1</v>
      </c>
      <c r="EK198">
        <v>10001</v>
      </c>
      <c r="EL198" t="s">
        <v>100</v>
      </c>
      <c r="EM198" t="s">
        <v>101</v>
      </c>
      <c r="EO198" t="s">
        <v>3</v>
      </c>
      <c r="EQ198">
        <v>0</v>
      </c>
      <c r="ER198">
        <v>94.69</v>
      </c>
      <c r="ES198">
        <v>94.69</v>
      </c>
      <c r="ET198">
        <v>0</v>
      </c>
      <c r="EU198">
        <v>0</v>
      </c>
      <c r="EV198">
        <v>0</v>
      </c>
      <c r="EW198">
        <v>0</v>
      </c>
      <c r="EX198">
        <v>0</v>
      </c>
      <c r="FQ198">
        <v>0</v>
      </c>
      <c r="FR198">
        <f t="shared" si="168"/>
        <v>0</v>
      </c>
      <c r="FS198">
        <v>0</v>
      </c>
      <c r="FT198" t="s">
        <v>58</v>
      </c>
      <c r="FU198" t="s">
        <v>59</v>
      </c>
      <c r="FX198">
        <v>106.2</v>
      </c>
      <c r="FY198">
        <v>53.55</v>
      </c>
      <c r="GA198" t="s">
        <v>3</v>
      </c>
      <c r="GD198">
        <v>1</v>
      </c>
      <c r="GF198">
        <v>413945464</v>
      </c>
      <c r="GG198">
        <v>2</v>
      </c>
      <c r="GH198">
        <v>1</v>
      </c>
      <c r="GI198">
        <v>2</v>
      </c>
      <c r="GJ198">
        <v>0</v>
      </c>
      <c r="GK198">
        <v>0</v>
      </c>
      <c r="GL198">
        <f t="shared" si="169"/>
        <v>0</v>
      </c>
      <c r="GM198">
        <f t="shared" si="170"/>
        <v>255.66</v>
      </c>
      <c r="GN198">
        <f t="shared" si="171"/>
        <v>255.66</v>
      </c>
      <c r="GO198">
        <f t="shared" si="172"/>
        <v>0</v>
      </c>
      <c r="GP198">
        <f t="shared" si="173"/>
        <v>0</v>
      </c>
      <c r="GR198">
        <v>0</v>
      </c>
      <c r="GS198">
        <v>3</v>
      </c>
      <c r="GT198">
        <v>0</v>
      </c>
      <c r="GU198" t="s">
        <v>3</v>
      </c>
      <c r="GV198">
        <f t="shared" si="174"/>
        <v>0</v>
      </c>
      <c r="GW198">
        <v>1</v>
      </c>
      <c r="GX198">
        <f t="shared" si="175"/>
        <v>0</v>
      </c>
      <c r="HA198">
        <v>0</v>
      </c>
      <c r="HB198">
        <v>0</v>
      </c>
      <c r="HC198">
        <f t="shared" si="176"/>
        <v>0</v>
      </c>
      <c r="IK198">
        <v>0</v>
      </c>
    </row>
    <row r="199" spans="1:245" x14ac:dyDescent="0.2">
      <c r="A199">
        <v>18</v>
      </c>
      <c r="B199">
        <v>1</v>
      </c>
      <c r="C199">
        <v>274</v>
      </c>
      <c r="E199" t="s">
        <v>318</v>
      </c>
      <c r="F199" t="s">
        <v>319</v>
      </c>
      <c r="G199" t="s">
        <v>320</v>
      </c>
      <c r="H199" t="s">
        <v>321</v>
      </c>
      <c r="I199">
        <f>I197*J199</f>
        <v>-1.8900000000000001</v>
      </c>
      <c r="J199">
        <v>-100</v>
      </c>
      <c r="O199">
        <f t="shared" si="140"/>
        <v>-1960.06</v>
      </c>
      <c r="P199">
        <f t="shared" si="141"/>
        <v>-1960.06</v>
      </c>
      <c r="Q199">
        <f t="shared" si="142"/>
        <v>0</v>
      </c>
      <c r="R199">
        <f t="shared" si="143"/>
        <v>0</v>
      </c>
      <c r="S199">
        <f t="shared" si="144"/>
        <v>0</v>
      </c>
      <c r="T199">
        <f t="shared" si="145"/>
        <v>0</v>
      </c>
      <c r="U199">
        <f t="shared" si="146"/>
        <v>0</v>
      </c>
      <c r="V199">
        <f t="shared" si="147"/>
        <v>0</v>
      </c>
      <c r="W199">
        <f t="shared" si="148"/>
        <v>0</v>
      </c>
      <c r="X199">
        <f t="shared" si="149"/>
        <v>0</v>
      </c>
      <c r="Y199">
        <f t="shared" si="150"/>
        <v>0</v>
      </c>
      <c r="AA199">
        <v>42104813</v>
      </c>
      <c r="AB199">
        <f t="shared" si="151"/>
        <v>207</v>
      </c>
      <c r="AC199">
        <f t="shared" si="152"/>
        <v>207</v>
      </c>
      <c r="AD199">
        <f>ROUND((((ET199)-(EU199))+AE199),6)</f>
        <v>0</v>
      </c>
      <c r="AE199">
        <f t="shared" si="177"/>
        <v>0</v>
      </c>
      <c r="AF199">
        <f t="shared" si="177"/>
        <v>0</v>
      </c>
      <c r="AG199">
        <f t="shared" si="154"/>
        <v>0</v>
      </c>
      <c r="AH199">
        <f t="shared" si="178"/>
        <v>0</v>
      </c>
      <c r="AI199">
        <f t="shared" si="178"/>
        <v>0</v>
      </c>
      <c r="AJ199">
        <f t="shared" si="156"/>
        <v>0</v>
      </c>
      <c r="AK199">
        <v>207</v>
      </c>
      <c r="AL199">
        <v>207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106</v>
      </c>
      <c r="AU199">
        <v>54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v>5.01</v>
      </c>
      <c r="BD199" t="s">
        <v>3</v>
      </c>
      <c r="BE199" t="s">
        <v>3</v>
      </c>
      <c r="BF199" t="s">
        <v>3</v>
      </c>
      <c r="BG199" t="s">
        <v>3</v>
      </c>
      <c r="BH199">
        <v>3</v>
      </c>
      <c r="BI199">
        <v>1</v>
      </c>
      <c r="BJ199" t="s">
        <v>322</v>
      </c>
      <c r="BM199">
        <v>10001</v>
      </c>
      <c r="BN199">
        <v>0</v>
      </c>
      <c r="BO199" t="s">
        <v>319</v>
      </c>
      <c r="BP199">
        <v>1</v>
      </c>
      <c r="BQ199">
        <v>2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3</v>
      </c>
      <c r="BZ199">
        <v>118</v>
      </c>
      <c r="CA199">
        <v>63</v>
      </c>
      <c r="CE199">
        <v>0</v>
      </c>
      <c r="CF199">
        <v>0</v>
      </c>
      <c r="CG199">
        <v>0</v>
      </c>
      <c r="CM199">
        <v>0</v>
      </c>
      <c r="CN199" t="s">
        <v>3</v>
      </c>
      <c r="CO199">
        <v>0</v>
      </c>
      <c r="CP199">
        <f t="shared" si="157"/>
        <v>-1960.06</v>
      </c>
      <c r="CQ199">
        <f t="shared" si="158"/>
        <v>1037.07</v>
      </c>
      <c r="CR199">
        <f t="shared" si="159"/>
        <v>0</v>
      </c>
      <c r="CS199">
        <f t="shared" si="160"/>
        <v>0</v>
      </c>
      <c r="CT199">
        <f t="shared" si="161"/>
        <v>0</v>
      </c>
      <c r="CU199">
        <f t="shared" si="162"/>
        <v>0</v>
      </c>
      <c r="CV199">
        <f t="shared" si="163"/>
        <v>0</v>
      </c>
      <c r="CW199">
        <f t="shared" si="164"/>
        <v>0</v>
      </c>
      <c r="CX199">
        <f t="shared" si="165"/>
        <v>0</v>
      </c>
      <c r="CY199">
        <f t="shared" si="166"/>
        <v>0</v>
      </c>
      <c r="CZ199">
        <f t="shared" si="167"/>
        <v>0</v>
      </c>
      <c r="DC199" t="s">
        <v>3</v>
      </c>
      <c r="DD199" t="s">
        <v>3</v>
      </c>
      <c r="DE199" t="s">
        <v>3</v>
      </c>
      <c r="DF199" t="s">
        <v>3</v>
      </c>
      <c r="DG199" t="s">
        <v>3</v>
      </c>
      <c r="DH199" t="s">
        <v>3</v>
      </c>
      <c r="DI199" t="s">
        <v>3</v>
      </c>
      <c r="DJ199" t="s">
        <v>3</v>
      </c>
      <c r="DK199" t="s">
        <v>3</v>
      </c>
      <c r="DL199" t="s">
        <v>3</v>
      </c>
      <c r="DM199" t="s">
        <v>3</v>
      </c>
      <c r="DN199">
        <v>0</v>
      </c>
      <c r="DO199">
        <v>0</v>
      </c>
      <c r="DP199">
        <v>1</v>
      </c>
      <c r="DQ199">
        <v>1</v>
      </c>
      <c r="DU199">
        <v>1005</v>
      </c>
      <c r="DV199" t="s">
        <v>321</v>
      </c>
      <c r="DW199" t="s">
        <v>321</v>
      </c>
      <c r="DX199">
        <v>1</v>
      </c>
      <c r="EE199">
        <v>39490840</v>
      </c>
      <c r="EF199">
        <v>2</v>
      </c>
      <c r="EG199" t="s">
        <v>54</v>
      </c>
      <c r="EH199">
        <v>0</v>
      </c>
      <c r="EI199" t="s">
        <v>3</v>
      </c>
      <c r="EJ199">
        <v>1</v>
      </c>
      <c r="EK199">
        <v>10001</v>
      </c>
      <c r="EL199" t="s">
        <v>100</v>
      </c>
      <c r="EM199" t="s">
        <v>101</v>
      </c>
      <c r="EO199" t="s">
        <v>3</v>
      </c>
      <c r="EQ199">
        <v>0</v>
      </c>
      <c r="ER199">
        <v>207</v>
      </c>
      <c r="ES199">
        <v>207</v>
      </c>
      <c r="ET199">
        <v>0</v>
      </c>
      <c r="EU199">
        <v>0</v>
      </c>
      <c r="EV199">
        <v>0</v>
      </c>
      <c r="EW199">
        <v>0</v>
      </c>
      <c r="EX199">
        <v>0</v>
      </c>
      <c r="FQ199">
        <v>0</v>
      </c>
      <c r="FR199">
        <f t="shared" si="168"/>
        <v>0</v>
      </c>
      <c r="FS199">
        <v>0</v>
      </c>
      <c r="FT199" t="s">
        <v>58</v>
      </c>
      <c r="FU199" t="s">
        <v>59</v>
      </c>
      <c r="FX199">
        <v>106.2</v>
      </c>
      <c r="FY199">
        <v>53.55</v>
      </c>
      <c r="GA199" t="s">
        <v>3</v>
      </c>
      <c r="GD199">
        <v>1</v>
      </c>
      <c r="GF199">
        <v>18916195</v>
      </c>
      <c r="GG199">
        <v>2</v>
      </c>
      <c r="GH199">
        <v>1</v>
      </c>
      <c r="GI199">
        <v>2</v>
      </c>
      <c r="GJ199">
        <v>0</v>
      </c>
      <c r="GK199">
        <v>0</v>
      </c>
      <c r="GL199">
        <f t="shared" si="169"/>
        <v>0</v>
      </c>
      <c r="GM199">
        <f t="shared" si="170"/>
        <v>-1960.06</v>
      </c>
      <c r="GN199">
        <f t="shared" si="171"/>
        <v>-1960.06</v>
      </c>
      <c r="GO199">
        <f t="shared" si="172"/>
        <v>0</v>
      </c>
      <c r="GP199">
        <f t="shared" si="173"/>
        <v>0</v>
      </c>
      <c r="GR199">
        <v>0</v>
      </c>
      <c r="GS199">
        <v>3</v>
      </c>
      <c r="GT199">
        <v>0</v>
      </c>
      <c r="GU199" t="s">
        <v>3</v>
      </c>
      <c r="GV199">
        <f t="shared" si="174"/>
        <v>0</v>
      </c>
      <c r="GW199">
        <v>1</v>
      </c>
      <c r="GX199">
        <f t="shared" si="175"/>
        <v>0</v>
      </c>
      <c r="HA199">
        <v>0</v>
      </c>
      <c r="HB199">
        <v>0</v>
      </c>
      <c r="HC199">
        <f t="shared" si="176"/>
        <v>0</v>
      </c>
      <c r="IK199">
        <v>0</v>
      </c>
    </row>
    <row r="200" spans="1:245" x14ac:dyDescent="0.2">
      <c r="A200">
        <v>18</v>
      </c>
      <c r="B200">
        <v>1</v>
      </c>
      <c r="C200">
        <v>275</v>
      </c>
      <c r="E200" t="s">
        <v>323</v>
      </c>
      <c r="F200" t="s">
        <v>324</v>
      </c>
      <c r="G200" t="s">
        <v>325</v>
      </c>
      <c r="H200" t="s">
        <v>321</v>
      </c>
      <c r="I200">
        <f>I197*J200</f>
        <v>1.8900000000000001</v>
      </c>
      <c r="J200">
        <v>100</v>
      </c>
      <c r="O200">
        <f t="shared" si="140"/>
        <v>5502.89</v>
      </c>
      <c r="P200">
        <f t="shared" si="141"/>
        <v>5502.89</v>
      </c>
      <c r="Q200">
        <f t="shared" si="142"/>
        <v>0</v>
      </c>
      <c r="R200">
        <f t="shared" si="143"/>
        <v>0</v>
      </c>
      <c r="S200">
        <f t="shared" si="144"/>
        <v>0</v>
      </c>
      <c r="T200">
        <f t="shared" si="145"/>
        <v>0</v>
      </c>
      <c r="U200">
        <f t="shared" si="146"/>
        <v>0</v>
      </c>
      <c r="V200">
        <f t="shared" si="147"/>
        <v>0</v>
      </c>
      <c r="W200">
        <f t="shared" si="148"/>
        <v>3.65</v>
      </c>
      <c r="X200">
        <f t="shared" si="149"/>
        <v>0</v>
      </c>
      <c r="Y200">
        <f t="shared" si="150"/>
        <v>0</v>
      </c>
      <c r="AA200">
        <v>42104813</v>
      </c>
      <c r="AB200">
        <f t="shared" si="151"/>
        <v>1516.45</v>
      </c>
      <c r="AC200">
        <f t="shared" si="152"/>
        <v>1516.45</v>
      </c>
      <c r="AD200">
        <f>ROUND((((ET200)-(EU200))+AE200),6)</f>
        <v>0</v>
      </c>
      <c r="AE200">
        <f t="shared" si="177"/>
        <v>0</v>
      </c>
      <c r="AF200">
        <f t="shared" si="177"/>
        <v>0</v>
      </c>
      <c r="AG200">
        <f t="shared" si="154"/>
        <v>0</v>
      </c>
      <c r="AH200">
        <f t="shared" si="178"/>
        <v>0</v>
      </c>
      <c r="AI200">
        <f t="shared" si="178"/>
        <v>0</v>
      </c>
      <c r="AJ200">
        <f t="shared" si="156"/>
        <v>1.93</v>
      </c>
      <c r="AK200">
        <v>1516.45</v>
      </c>
      <c r="AL200">
        <v>1516.45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1.93</v>
      </c>
      <c r="AT200">
        <v>106</v>
      </c>
      <c r="AU200">
        <v>54</v>
      </c>
      <c r="AV200">
        <v>1</v>
      </c>
      <c r="AW200">
        <v>1</v>
      </c>
      <c r="AZ200">
        <v>1</v>
      </c>
      <c r="BA200">
        <v>1</v>
      </c>
      <c r="BB200">
        <v>1</v>
      </c>
      <c r="BC200">
        <v>1.92</v>
      </c>
      <c r="BD200" t="s">
        <v>3</v>
      </c>
      <c r="BE200" t="s">
        <v>3</v>
      </c>
      <c r="BF200" t="s">
        <v>3</v>
      </c>
      <c r="BG200" t="s">
        <v>3</v>
      </c>
      <c r="BH200">
        <v>3</v>
      </c>
      <c r="BI200">
        <v>1</v>
      </c>
      <c r="BJ200" t="s">
        <v>326</v>
      </c>
      <c r="BM200">
        <v>10001</v>
      </c>
      <c r="BN200">
        <v>0</v>
      </c>
      <c r="BO200" t="s">
        <v>324</v>
      </c>
      <c r="BP200">
        <v>1</v>
      </c>
      <c r="BQ200">
        <v>2</v>
      </c>
      <c r="BR200">
        <v>0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 t="s">
        <v>3</v>
      </c>
      <c r="BZ200">
        <v>118</v>
      </c>
      <c r="CA200">
        <v>63</v>
      </c>
      <c r="CE200">
        <v>0</v>
      </c>
      <c r="CF200">
        <v>0</v>
      </c>
      <c r="CG200">
        <v>0</v>
      </c>
      <c r="CM200">
        <v>0</v>
      </c>
      <c r="CN200" t="s">
        <v>3</v>
      </c>
      <c r="CO200">
        <v>0</v>
      </c>
      <c r="CP200">
        <f t="shared" si="157"/>
        <v>5502.89</v>
      </c>
      <c r="CQ200">
        <f t="shared" si="158"/>
        <v>2911.5839999999998</v>
      </c>
      <c r="CR200">
        <f t="shared" si="159"/>
        <v>0</v>
      </c>
      <c r="CS200">
        <f t="shared" si="160"/>
        <v>0</v>
      </c>
      <c r="CT200">
        <f t="shared" si="161"/>
        <v>0</v>
      </c>
      <c r="CU200">
        <f t="shared" si="162"/>
        <v>0</v>
      </c>
      <c r="CV200">
        <f t="shared" si="163"/>
        <v>0</v>
      </c>
      <c r="CW200">
        <f t="shared" si="164"/>
        <v>0</v>
      </c>
      <c r="CX200">
        <f t="shared" si="165"/>
        <v>1.93</v>
      </c>
      <c r="CY200">
        <f t="shared" si="166"/>
        <v>0</v>
      </c>
      <c r="CZ200">
        <f t="shared" si="167"/>
        <v>0</v>
      </c>
      <c r="DC200" t="s">
        <v>3</v>
      </c>
      <c r="DD200" t="s">
        <v>3</v>
      </c>
      <c r="DE200" t="s">
        <v>3</v>
      </c>
      <c r="DF200" t="s">
        <v>3</v>
      </c>
      <c r="DG200" t="s">
        <v>3</v>
      </c>
      <c r="DH200" t="s">
        <v>3</v>
      </c>
      <c r="DI200" t="s">
        <v>3</v>
      </c>
      <c r="DJ200" t="s">
        <v>3</v>
      </c>
      <c r="DK200" t="s">
        <v>3</v>
      </c>
      <c r="DL200" t="s">
        <v>3</v>
      </c>
      <c r="DM200" t="s">
        <v>3</v>
      </c>
      <c r="DN200">
        <v>0</v>
      </c>
      <c r="DO200">
        <v>0</v>
      </c>
      <c r="DP200">
        <v>1</v>
      </c>
      <c r="DQ200">
        <v>1</v>
      </c>
      <c r="DU200">
        <v>1005</v>
      </c>
      <c r="DV200" t="s">
        <v>321</v>
      </c>
      <c r="DW200" t="s">
        <v>321</v>
      </c>
      <c r="DX200">
        <v>1</v>
      </c>
      <c r="EE200">
        <v>39490840</v>
      </c>
      <c r="EF200">
        <v>2</v>
      </c>
      <c r="EG200" t="s">
        <v>54</v>
      </c>
      <c r="EH200">
        <v>0</v>
      </c>
      <c r="EI200" t="s">
        <v>3</v>
      </c>
      <c r="EJ200">
        <v>1</v>
      </c>
      <c r="EK200">
        <v>10001</v>
      </c>
      <c r="EL200" t="s">
        <v>100</v>
      </c>
      <c r="EM200" t="s">
        <v>101</v>
      </c>
      <c r="EO200" t="s">
        <v>3</v>
      </c>
      <c r="EQ200">
        <v>0</v>
      </c>
      <c r="ER200">
        <v>1516.45</v>
      </c>
      <c r="ES200">
        <v>1516.45</v>
      </c>
      <c r="ET200">
        <v>0</v>
      </c>
      <c r="EU200">
        <v>0</v>
      </c>
      <c r="EV200">
        <v>0</v>
      </c>
      <c r="EW200">
        <v>0</v>
      </c>
      <c r="EX200">
        <v>0</v>
      </c>
      <c r="FQ200">
        <v>0</v>
      </c>
      <c r="FR200">
        <f t="shared" si="168"/>
        <v>0</v>
      </c>
      <c r="FS200">
        <v>0</v>
      </c>
      <c r="FT200" t="s">
        <v>58</v>
      </c>
      <c r="FU200" t="s">
        <v>59</v>
      </c>
      <c r="FX200">
        <v>106.2</v>
      </c>
      <c r="FY200">
        <v>53.55</v>
      </c>
      <c r="GA200" t="s">
        <v>3</v>
      </c>
      <c r="GD200">
        <v>1</v>
      </c>
      <c r="GF200">
        <v>545851282</v>
      </c>
      <c r="GG200">
        <v>2</v>
      </c>
      <c r="GH200">
        <v>1</v>
      </c>
      <c r="GI200">
        <v>2</v>
      </c>
      <c r="GJ200">
        <v>0</v>
      </c>
      <c r="GK200">
        <v>0</v>
      </c>
      <c r="GL200">
        <f t="shared" si="169"/>
        <v>0</v>
      </c>
      <c r="GM200">
        <f t="shared" si="170"/>
        <v>5502.89</v>
      </c>
      <c r="GN200">
        <f t="shared" si="171"/>
        <v>5502.89</v>
      </c>
      <c r="GO200">
        <f t="shared" si="172"/>
        <v>0</v>
      </c>
      <c r="GP200">
        <f t="shared" si="173"/>
        <v>0</v>
      </c>
      <c r="GR200">
        <v>0</v>
      </c>
      <c r="GS200">
        <v>3</v>
      </c>
      <c r="GT200">
        <v>0</v>
      </c>
      <c r="GU200" t="s">
        <v>3</v>
      </c>
      <c r="GV200">
        <f t="shared" si="174"/>
        <v>0</v>
      </c>
      <c r="GW200">
        <v>1</v>
      </c>
      <c r="GX200">
        <f t="shared" si="175"/>
        <v>0</v>
      </c>
      <c r="HA200">
        <v>0</v>
      </c>
      <c r="HB200">
        <v>0</v>
      </c>
      <c r="HC200">
        <f t="shared" si="176"/>
        <v>0</v>
      </c>
      <c r="IK200">
        <v>0</v>
      </c>
    </row>
    <row r="201" spans="1:245" x14ac:dyDescent="0.2">
      <c r="A201">
        <v>17</v>
      </c>
      <c r="B201">
        <v>1</v>
      </c>
      <c r="C201">
        <f>ROW(SmtRes!A282)</f>
        <v>282</v>
      </c>
      <c r="D201">
        <f>ROW(EtalonRes!A267)</f>
        <v>267</v>
      </c>
      <c r="E201" t="s">
        <v>47</v>
      </c>
      <c r="F201" t="s">
        <v>71</v>
      </c>
      <c r="G201" t="s">
        <v>327</v>
      </c>
      <c r="H201" t="s">
        <v>33</v>
      </c>
      <c r="I201">
        <f>ROUND(1.1/100,9)</f>
        <v>1.0999999999999999E-2</v>
      </c>
      <c r="J201">
        <v>0</v>
      </c>
      <c r="O201">
        <f t="shared" si="140"/>
        <v>1263.51</v>
      </c>
      <c r="P201">
        <f t="shared" si="141"/>
        <v>159.97999999999999</v>
      </c>
      <c r="Q201">
        <f t="shared" si="142"/>
        <v>5.16</v>
      </c>
      <c r="R201">
        <f t="shared" si="143"/>
        <v>5.01</v>
      </c>
      <c r="S201">
        <f t="shared" si="144"/>
        <v>1098.3699999999999</v>
      </c>
      <c r="T201">
        <f t="shared" si="145"/>
        <v>0</v>
      </c>
      <c r="U201">
        <f t="shared" si="146"/>
        <v>4.21366</v>
      </c>
      <c r="V201">
        <f t="shared" si="147"/>
        <v>1.2759999999999999E-2</v>
      </c>
      <c r="W201">
        <f t="shared" si="148"/>
        <v>0</v>
      </c>
      <c r="X201">
        <f t="shared" si="149"/>
        <v>871.67</v>
      </c>
      <c r="Y201">
        <f t="shared" si="150"/>
        <v>551.69000000000005</v>
      </c>
      <c r="AA201">
        <v>42104813</v>
      </c>
      <c r="AB201">
        <f t="shared" si="151"/>
        <v>5751.88</v>
      </c>
      <c r="AC201">
        <f t="shared" si="152"/>
        <v>2279.5700000000002</v>
      </c>
      <c r="AD201">
        <f>ROUND((((ET201)-(EU201))+AE201),6)</f>
        <v>36.26</v>
      </c>
      <c r="AE201">
        <f t="shared" si="177"/>
        <v>15.66</v>
      </c>
      <c r="AF201">
        <f t="shared" si="177"/>
        <v>3436.05</v>
      </c>
      <c r="AG201">
        <f t="shared" si="154"/>
        <v>0</v>
      </c>
      <c r="AH201">
        <f t="shared" si="178"/>
        <v>383.06</v>
      </c>
      <c r="AI201">
        <f t="shared" si="178"/>
        <v>1.1599999999999999</v>
      </c>
      <c r="AJ201">
        <f t="shared" si="156"/>
        <v>0</v>
      </c>
      <c r="AK201">
        <v>5751.88</v>
      </c>
      <c r="AL201">
        <v>2279.5700000000002</v>
      </c>
      <c r="AM201">
        <v>36.26</v>
      </c>
      <c r="AN201">
        <v>15.66</v>
      </c>
      <c r="AO201">
        <v>3436.05</v>
      </c>
      <c r="AP201">
        <v>0</v>
      </c>
      <c r="AQ201">
        <v>383.06</v>
      </c>
      <c r="AR201">
        <v>1.1599999999999999</v>
      </c>
      <c r="AS201">
        <v>0</v>
      </c>
      <c r="AT201">
        <v>79</v>
      </c>
      <c r="AU201">
        <v>50</v>
      </c>
      <c r="AV201">
        <v>1</v>
      </c>
      <c r="AW201">
        <v>1</v>
      </c>
      <c r="AZ201">
        <v>1</v>
      </c>
      <c r="BA201">
        <v>29.06</v>
      </c>
      <c r="BB201">
        <v>12.93</v>
      </c>
      <c r="BC201">
        <v>6.38</v>
      </c>
      <c r="BD201" t="s">
        <v>3</v>
      </c>
      <c r="BE201" t="s">
        <v>3</v>
      </c>
      <c r="BF201" t="s">
        <v>3</v>
      </c>
      <c r="BG201" t="s">
        <v>3</v>
      </c>
      <c r="BH201">
        <v>0</v>
      </c>
      <c r="BI201">
        <v>1</v>
      </c>
      <c r="BJ201" t="s">
        <v>73</v>
      </c>
      <c r="BM201">
        <v>61001</v>
      </c>
      <c r="BN201">
        <v>0</v>
      </c>
      <c r="BO201" t="s">
        <v>71</v>
      </c>
      <c r="BP201">
        <v>1</v>
      </c>
      <c r="BQ201">
        <v>6</v>
      </c>
      <c r="BR201">
        <v>0</v>
      </c>
      <c r="BS201">
        <v>29.06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3</v>
      </c>
      <c r="BZ201">
        <v>79</v>
      </c>
      <c r="CA201">
        <v>50</v>
      </c>
      <c r="CE201">
        <v>0</v>
      </c>
      <c r="CF201">
        <v>0</v>
      </c>
      <c r="CG201">
        <v>0</v>
      </c>
      <c r="CM201">
        <v>0</v>
      </c>
      <c r="CN201" t="s">
        <v>3</v>
      </c>
      <c r="CO201">
        <v>0</v>
      </c>
      <c r="CP201">
        <f t="shared" si="157"/>
        <v>1263.5099999999998</v>
      </c>
      <c r="CQ201">
        <f t="shared" si="158"/>
        <v>14543.6566</v>
      </c>
      <c r="CR201">
        <f t="shared" si="159"/>
        <v>468.84179999999998</v>
      </c>
      <c r="CS201">
        <f t="shared" si="160"/>
        <v>455.07959999999997</v>
      </c>
      <c r="CT201">
        <f t="shared" si="161"/>
        <v>99851.612999999998</v>
      </c>
      <c r="CU201">
        <f t="shared" si="162"/>
        <v>0</v>
      </c>
      <c r="CV201">
        <f t="shared" si="163"/>
        <v>383.06</v>
      </c>
      <c r="CW201">
        <f t="shared" si="164"/>
        <v>1.1599999999999999</v>
      </c>
      <c r="CX201">
        <f t="shared" si="165"/>
        <v>0</v>
      </c>
      <c r="CY201">
        <f t="shared" si="166"/>
        <v>871.67019999999991</v>
      </c>
      <c r="CZ201">
        <f t="shared" si="167"/>
        <v>551.68999999999994</v>
      </c>
      <c r="DC201" t="s">
        <v>3</v>
      </c>
      <c r="DD201" t="s">
        <v>3</v>
      </c>
      <c r="DE201" t="s">
        <v>3</v>
      </c>
      <c r="DF201" t="s">
        <v>3</v>
      </c>
      <c r="DG201" t="s">
        <v>3</v>
      </c>
      <c r="DH201" t="s">
        <v>3</v>
      </c>
      <c r="DI201" t="s">
        <v>3</v>
      </c>
      <c r="DJ201" t="s">
        <v>3</v>
      </c>
      <c r="DK201" t="s">
        <v>3</v>
      </c>
      <c r="DL201" t="s">
        <v>3</v>
      </c>
      <c r="DM201" t="s">
        <v>3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33</v>
      </c>
      <c r="DW201" t="s">
        <v>33</v>
      </c>
      <c r="DX201">
        <v>1</v>
      </c>
      <c r="EE201">
        <v>39490923</v>
      </c>
      <c r="EF201">
        <v>6</v>
      </c>
      <c r="EG201" t="s">
        <v>22</v>
      </c>
      <c r="EH201">
        <v>0</v>
      </c>
      <c r="EI201" t="s">
        <v>3</v>
      </c>
      <c r="EJ201">
        <v>1</v>
      </c>
      <c r="EK201">
        <v>61001</v>
      </c>
      <c r="EL201" t="s">
        <v>35</v>
      </c>
      <c r="EM201" t="s">
        <v>36</v>
      </c>
      <c r="EO201" t="s">
        <v>3</v>
      </c>
      <c r="EQ201">
        <v>0</v>
      </c>
      <c r="ER201">
        <v>5751.88</v>
      </c>
      <c r="ES201">
        <v>2279.5700000000002</v>
      </c>
      <c r="ET201">
        <v>36.26</v>
      </c>
      <c r="EU201">
        <v>15.66</v>
      </c>
      <c r="EV201">
        <v>3436.05</v>
      </c>
      <c r="EW201">
        <v>383.06</v>
      </c>
      <c r="EX201">
        <v>1.1599999999999999</v>
      </c>
      <c r="EY201">
        <v>0</v>
      </c>
      <c r="FQ201">
        <v>0</v>
      </c>
      <c r="FR201">
        <f t="shared" si="168"/>
        <v>0</v>
      </c>
      <c r="FS201">
        <v>0</v>
      </c>
      <c r="FX201">
        <v>79</v>
      </c>
      <c r="FY201">
        <v>50</v>
      </c>
      <c r="GA201" t="s">
        <v>3</v>
      </c>
      <c r="GD201">
        <v>1</v>
      </c>
      <c r="GF201">
        <v>-680868774</v>
      </c>
      <c r="GG201">
        <v>2</v>
      </c>
      <c r="GH201">
        <v>1</v>
      </c>
      <c r="GI201">
        <v>2</v>
      </c>
      <c r="GJ201">
        <v>0</v>
      </c>
      <c r="GK201">
        <v>0</v>
      </c>
      <c r="GL201">
        <f t="shared" si="169"/>
        <v>0</v>
      </c>
      <c r="GM201">
        <f t="shared" si="170"/>
        <v>2686.87</v>
      </c>
      <c r="GN201">
        <f t="shared" si="171"/>
        <v>2686.87</v>
      </c>
      <c r="GO201">
        <f t="shared" si="172"/>
        <v>0</v>
      </c>
      <c r="GP201">
        <f t="shared" si="173"/>
        <v>0</v>
      </c>
      <c r="GR201">
        <v>0</v>
      </c>
      <c r="GS201">
        <v>3</v>
      </c>
      <c r="GT201">
        <v>0</v>
      </c>
      <c r="GU201" t="s">
        <v>3</v>
      </c>
      <c r="GV201">
        <f t="shared" si="174"/>
        <v>0</v>
      </c>
      <c r="GW201">
        <v>1</v>
      </c>
      <c r="GX201">
        <f t="shared" si="175"/>
        <v>0</v>
      </c>
      <c r="HA201">
        <v>0</v>
      </c>
      <c r="HB201">
        <v>0</v>
      </c>
      <c r="HC201">
        <f t="shared" si="176"/>
        <v>0</v>
      </c>
      <c r="IK201">
        <v>0</v>
      </c>
    </row>
    <row r="202" spans="1:245" x14ac:dyDescent="0.2">
      <c r="A202">
        <v>18</v>
      </c>
      <c r="B202">
        <v>1</v>
      </c>
      <c r="C202">
        <v>282</v>
      </c>
      <c r="E202" t="s">
        <v>60</v>
      </c>
      <c r="F202" t="s">
        <v>26</v>
      </c>
      <c r="G202" t="s">
        <v>27</v>
      </c>
      <c r="H202" t="s">
        <v>28</v>
      </c>
      <c r="I202">
        <f>I201*J202</f>
        <v>8.9099999999999985E-2</v>
      </c>
      <c r="J202">
        <v>8.1</v>
      </c>
      <c r="O202">
        <f t="shared" si="140"/>
        <v>0</v>
      </c>
      <c r="P202">
        <f t="shared" si="141"/>
        <v>0</v>
      </c>
      <c r="Q202">
        <f t="shared" si="142"/>
        <v>0</v>
      </c>
      <c r="R202">
        <f t="shared" si="143"/>
        <v>0</v>
      </c>
      <c r="S202">
        <f t="shared" si="144"/>
        <v>0</v>
      </c>
      <c r="T202">
        <f t="shared" si="145"/>
        <v>0</v>
      </c>
      <c r="U202">
        <f t="shared" si="146"/>
        <v>0</v>
      </c>
      <c r="V202">
        <f t="shared" si="147"/>
        <v>0</v>
      </c>
      <c r="W202">
        <f t="shared" si="148"/>
        <v>0</v>
      </c>
      <c r="X202">
        <f t="shared" si="149"/>
        <v>0</v>
      </c>
      <c r="Y202">
        <f t="shared" si="150"/>
        <v>0</v>
      </c>
      <c r="AA202">
        <v>42104813</v>
      </c>
      <c r="AB202">
        <f t="shared" si="151"/>
        <v>0</v>
      </c>
      <c r="AC202">
        <f t="shared" si="152"/>
        <v>0</v>
      </c>
      <c r="AD202">
        <f>ROUND((((ET202)-(EU202))+AE202),6)</f>
        <v>0</v>
      </c>
      <c r="AE202">
        <f t="shared" si="177"/>
        <v>0</v>
      </c>
      <c r="AF202">
        <f t="shared" si="177"/>
        <v>0</v>
      </c>
      <c r="AG202">
        <f t="shared" si="154"/>
        <v>0</v>
      </c>
      <c r="AH202">
        <f t="shared" si="178"/>
        <v>0</v>
      </c>
      <c r="AI202">
        <f t="shared" si="178"/>
        <v>0</v>
      </c>
      <c r="AJ202">
        <f t="shared" si="156"/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79</v>
      </c>
      <c r="AU202">
        <v>50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1</v>
      </c>
      <c r="BD202" t="s">
        <v>3</v>
      </c>
      <c r="BE202" t="s">
        <v>3</v>
      </c>
      <c r="BF202" t="s">
        <v>3</v>
      </c>
      <c r="BG202" t="s">
        <v>3</v>
      </c>
      <c r="BH202">
        <v>3</v>
      </c>
      <c r="BI202">
        <v>1</v>
      </c>
      <c r="BJ202" t="s">
        <v>29</v>
      </c>
      <c r="BM202">
        <v>61001</v>
      </c>
      <c r="BN202">
        <v>0</v>
      </c>
      <c r="BO202" t="s">
        <v>3</v>
      </c>
      <c r="BP202">
        <v>0</v>
      </c>
      <c r="BQ202">
        <v>6</v>
      </c>
      <c r="BR202">
        <v>0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79</v>
      </c>
      <c r="CA202">
        <v>50</v>
      </c>
      <c r="CE202">
        <v>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si="157"/>
        <v>0</v>
      </c>
      <c r="CQ202">
        <f t="shared" si="158"/>
        <v>0</v>
      </c>
      <c r="CR202">
        <f t="shared" si="159"/>
        <v>0</v>
      </c>
      <c r="CS202">
        <f t="shared" si="160"/>
        <v>0</v>
      </c>
      <c r="CT202">
        <f t="shared" si="161"/>
        <v>0</v>
      </c>
      <c r="CU202">
        <f t="shared" si="162"/>
        <v>0</v>
      </c>
      <c r="CV202">
        <f t="shared" si="163"/>
        <v>0</v>
      </c>
      <c r="CW202">
        <f t="shared" si="164"/>
        <v>0</v>
      </c>
      <c r="CX202">
        <f t="shared" si="165"/>
        <v>0</v>
      </c>
      <c r="CY202">
        <f t="shared" si="166"/>
        <v>0</v>
      </c>
      <c r="CZ202">
        <f t="shared" si="167"/>
        <v>0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0</v>
      </c>
      <c r="DO202">
        <v>0</v>
      </c>
      <c r="DP202">
        <v>1</v>
      </c>
      <c r="DQ202">
        <v>1</v>
      </c>
      <c r="DU202">
        <v>1009</v>
      </c>
      <c r="DV202" t="s">
        <v>28</v>
      </c>
      <c r="DW202" t="s">
        <v>28</v>
      </c>
      <c r="DX202">
        <v>1000</v>
      </c>
      <c r="EE202">
        <v>39490923</v>
      </c>
      <c r="EF202">
        <v>6</v>
      </c>
      <c r="EG202" t="s">
        <v>22</v>
      </c>
      <c r="EH202">
        <v>0</v>
      </c>
      <c r="EI202" t="s">
        <v>3</v>
      </c>
      <c r="EJ202">
        <v>1</v>
      </c>
      <c r="EK202">
        <v>61001</v>
      </c>
      <c r="EL202" t="s">
        <v>35</v>
      </c>
      <c r="EM202" t="s">
        <v>36</v>
      </c>
      <c r="EO202" t="s">
        <v>3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FQ202">
        <v>0</v>
      </c>
      <c r="FR202">
        <f t="shared" si="168"/>
        <v>0</v>
      </c>
      <c r="FS202">
        <v>0</v>
      </c>
      <c r="FX202">
        <v>79</v>
      </c>
      <c r="FY202">
        <v>50</v>
      </c>
      <c r="GA202" t="s">
        <v>3</v>
      </c>
      <c r="GD202">
        <v>1</v>
      </c>
      <c r="GF202">
        <v>1876412176</v>
      </c>
      <c r="GG202">
        <v>2</v>
      </c>
      <c r="GH202">
        <v>1</v>
      </c>
      <c r="GI202">
        <v>-2</v>
      </c>
      <c r="GJ202">
        <v>0</v>
      </c>
      <c r="GK202">
        <v>0</v>
      </c>
      <c r="GL202">
        <f t="shared" si="169"/>
        <v>0</v>
      </c>
      <c r="GM202">
        <f t="shared" si="170"/>
        <v>0</v>
      </c>
      <c r="GN202">
        <f t="shared" si="171"/>
        <v>0</v>
      </c>
      <c r="GO202">
        <f t="shared" si="172"/>
        <v>0</v>
      </c>
      <c r="GP202">
        <f t="shared" si="173"/>
        <v>0</v>
      </c>
      <c r="GR202">
        <v>0</v>
      </c>
      <c r="GS202">
        <v>3</v>
      </c>
      <c r="GT202">
        <v>0</v>
      </c>
      <c r="GU202" t="s">
        <v>3</v>
      </c>
      <c r="GV202">
        <f t="shared" si="174"/>
        <v>0</v>
      </c>
      <c r="GW202">
        <v>1</v>
      </c>
      <c r="GX202">
        <f t="shared" si="175"/>
        <v>0</v>
      </c>
      <c r="HA202">
        <v>0</v>
      </c>
      <c r="HB202">
        <v>0</v>
      </c>
      <c r="HC202">
        <f t="shared" si="176"/>
        <v>0</v>
      </c>
      <c r="IK202">
        <v>0</v>
      </c>
    </row>
    <row r="203" spans="1:245" x14ac:dyDescent="0.2">
      <c r="A203">
        <v>17</v>
      </c>
      <c r="B203">
        <v>1</v>
      </c>
      <c r="C203">
        <f>ROW(SmtRes!A292)</f>
        <v>292</v>
      </c>
      <c r="D203">
        <f>ROW(EtalonRes!A276)</f>
        <v>276</v>
      </c>
      <c r="E203" t="s">
        <v>70</v>
      </c>
      <c r="F203" t="s">
        <v>48</v>
      </c>
      <c r="G203" t="s">
        <v>92</v>
      </c>
      <c r="H203" t="s">
        <v>50</v>
      </c>
      <c r="I203">
        <f>ROUND(1.1/100,9)</f>
        <v>1.0999999999999999E-2</v>
      </c>
      <c r="J203">
        <v>0</v>
      </c>
      <c r="O203">
        <f t="shared" si="140"/>
        <v>206.86</v>
      </c>
      <c r="P203">
        <f t="shared" si="141"/>
        <v>65.03</v>
      </c>
      <c r="Q203">
        <f t="shared" si="142"/>
        <v>1.88</v>
      </c>
      <c r="R203">
        <f t="shared" si="143"/>
        <v>0.09</v>
      </c>
      <c r="S203">
        <f t="shared" si="144"/>
        <v>139.94999999999999</v>
      </c>
      <c r="T203">
        <f t="shared" si="145"/>
        <v>0</v>
      </c>
      <c r="U203">
        <f t="shared" si="146"/>
        <v>0.55103400000000002</v>
      </c>
      <c r="V203">
        <f t="shared" si="147"/>
        <v>2.7500000000000002E-4</v>
      </c>
      <c r="W203">
        <f t="shared" si="148"/>
        <v>0</v>
      </c>
      <c r="X203">
        <f t="shared" si="149"/>
        <v>133.04</v>
      </c>
      <c r="Y203">
        <f t="shared" si="150"/>
        <v>65.819999999999993</v>
      </c>
      <c r="AA203">
        <v>42104813</v>
      </c>
      <c r="AB203">
        <f t="shared" si="151"/>
        <v>1568.134</v>
      </c>
      <c r="AC203">
        <f t="shared" si="152"/>
        <v>1113.28</v>
      </c>
      <c r="AD203">
        <f>ROUND(((((ET203*1.25))-((EU203*1.25)))+AE203),6)</f>
        <v>17.037500000000001</v>
      </c>
      <c r="AE203">
        <f>ROUND(((EU203*1.25)),6)</f>
        <v>0.28749999999999998</v>
      </c>
      <c r="AF203">
        <f>ROUND(((EV203*1.15)),6)</f>
        <v>437.81650000000002</v>
      </c>
      <c r="AG203">
        <f t="shared" si="154"/>
        <v>0</v>
      </c>
      <c r="AH203">
        <f>((EW203*1.15))</f>
        <v>50.094000000000001</v>
      </c>
      <c r="AI203">
        <f>((EX203*1.25))</f>
        <v>2.5000000000000001E-2</v>
      </c>
      <c r="AJ203">
        <f t="shared" si="156"/>
        <v>0</v>
      </c>
      <c r="AK203">
        <v>1507.62</v>
      </c>
      <c r="AL203">
        <v>1113.28</v>
      </c>
      <c r="AM203">
        <v>13.63</v>
      </c>
      <c r="AN203">
        <v>0.23</v>
      </c>
      <c r="AO203">
        <v>380.71</v>
      </c>
      <c r="AP203">
        <v>0</v>
      </c>
      <c r="AQ203">
        <v>43.56</v>
      </c>
      <c r="AR203">
        <v>0.02</v>
      </c>
      <c r="AS203">
        <v>0</v>
      </c>
      <c r="AT203">
        <v>95</v>
      </c>
      <c r="AU203">
        <v>47</v>
      </c>
      <c r="AV203">
        <v>1</v>
      </c>
      <c r="AW203">
        <v>1</v>
      </c>
      <c r="AZ203">
        <v>1</v>
      </c>
      <c r="BA203">
        <v>29.06</v>
      </c>
      <c r="BB203">
        <v>10.01</v>
      </c>
      <c r="BC203">
        <v>5.31</v>
      </c>
      <c r="BD203" t="s">
        <v>3</v>
      </c>
      <c r="BE203" t="s">
        <v>3</v>
      </c>
      <c r="BF203" t="s">
        <v>3</v>
      </c>
      <c r="BG203" t="s">
        <v>3</v>
      </c>
      <c r="BH203">
        <v>0</v>
      </c>
      <c r="BI203">
        <v>1</v>
      </c>
      <c r="BJ203" t="s">
        <v>51</v>
      </c>
      <c r="BM203">
        <v>15001</v>
      </c>
      <c r="BN203">
        <v>0</v>
      </c>
      <c r="BO203" t="s">
        <v>48</v>
      </c>
      <c r="BP203">
        <v>1</v>
      </c>
      <c r="BQ203">
        <v>2</v>
      </c>
      <c r="BR203">
        <v>0</v>
      </c>
      <c r="BS203">
        <v>29.06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105</v>
      </c>
      <c r="CA203">
        <v>55</v>
      </c>
      <c r="CE203">
        <v>0</v>
      </c>
      <c r="CF203">
        <v>0</v>
      </c>
      <c r="CG203">
        <v>0</v>
      </c>
      <c r="CM203">
        <v>0</v>
      </c>
      <c r="CN203" t="s">
        <v>761</v>
      </c>
      <c r="CO203">
        <v>0</v>
      </c>
      <c r="CP203">
        <f t="shared" si="157"/>
        <v>206.85999999999999</v>
      </c>
      <c r="CQ203">
        <f t="shared" si="158"/>
        <v>5911.5167999999994</v>
      </c>
      <c r="CR203">
        <f t="shared" si="159"/>
        <v>170.54537500000001</v>
      </c>
      <c r="CS203">
        <f t="shared" si="160"/>
        <v>8.3547499999999992</v>
      </c>
      <c r="CT203">
        <f t="shared" si="161"/>
        <v>12722.94749</v>
      </c>
      <c r="CU203">
        <f t="shared" si="162"/>
        <v>0</v>
      </c>
      <c r="CV203">
        <f t="shared" si="163"/>
        <v>50.094000000000001</v>
      </c>
      <c r="CW203">
        <f t="shared" si="164"/>
        <v>2.5000000000000001E-2</v>
      </c>
      <c r="CX203">
        <f t="shared" si="165"/>
        <v>0</v>
      </c>
      <c r="CY203">
        <f t="shared" si="166"/>
        <v>133.03799999999998</v>
      </c>
      <c r="CZ203">
        <f t="shared" si="167"/>
        <v>65.818799999999996</v>
      </c>
      <c r="DC203" t="s">
        <v>3</v>
      </c>
      <c r="DD203" t="s">
        <v>3</v>
      </c>
      <c r="DE203" t="s">
        <v>52</v>
      </c>
      <c r="DF203" t="s">
        <v>52</v>
      </c>
      <c r="DG203" t="s">
        <v>53</v>
      </c>
      <c r="DH203" t="s">
        <v>3</v>
      </c>
      <c r="DI203" t="s">
        <v>53</v>
      </c>
      <c r="DJ203" t="s">
        <v>52</v>
      </c>
      <c r="DK203" t="s">
        <v>3</v>
      </c>
      <c r="DL203" t="s">
        <v>3</v>
      </c>
      <c r="DM203" t="s">
        <v>3</v>
      </c>
      <c r="DN203">
        <v>0</v>
      </c>
      <c r="DO203">
        <v>0</v>
      </c>
      <c r="DP203">
        <v>1</v>
      </c>
      <c r="DQ203">
        <v>1</v>
      </c>
      <c r="DU203">
        <v>1005</v>
      </c>
      <c r="DV203" t="s">
        <v>50</v>
      </c>
      <c r="DW203" t="s">
        <v>50</v>
      </c>
      <c r="DX203">
        <v>100</v>
      </c>
      <c r="EE203">
        <v>39490866</v>
      </c>
      <c r="EF203">
        <v>2</v>
      </c>
      <c r="EG203" t="s">
        <v>54</v>
      </c>
      <c r="EH203">
        <v>0</v>
      </c>
      <c r="EI203" t="s">
        <v>3</v>
      </c>
      <c r="EJ203">
        <v>1</v>
      </c>
      <c r="EK203">
        <v>15001</v>
      </c>
      <c r="EL203" t="s">
        <v>55</v>
      </c>
      <c r="EM203" t="s">
        <v>56</v>
      </c>
      <c r="EO203" t="s">
        <v>57</v>
      </c>
      <c r="EQ203">
        <v>0</v>
      </c>
      <c r="ER203">
        <v>1507.62</v>
      </c>
      <c r="ES203">
        <v>1113.28</v>
      </c>
      <c r="ET203">
        <v>13.63</v>
      </c>
      <c r="EU203">
        <v>0.23</v>
      </c>
      <c r="EV203">
        <v>380.71</v>
      </c>
      <c r="EW203">
        <v>43.56</v>
      </c>
      <c r="EX203">
        <v>0.02</v>
      </c>
      <c r="EY203">
        <v>0</v>
      </c>
      <c r="FQ203">
        <v>0</v>
      </c>
      <c r="FR203">
        <f t="shared" si="168"/>
        <v>0</v>
      </c>
      <c r="FS203">
        <v>0</v>
      </c>
      <c r="FT203" t="s">
        <v>58</v>
      </c>
      <c r="FU203" t="s">
        <v>59</v>
      </c>
      <c r="FX203">
        <v>94.5</v>
      </c>
      <c r="FY203">
        <v>46.75</v>
      </c>
      <c r="GA203" t="s">
        <v>3</v>
      </c>
      <c r="GD203">
        <v>1</v>
      </c>
      <c r="GF203">
        <v>1533510518</v>
      </c>
      <c r="GG203">
        <v>2</v>
      </c>
      <c r="GH203">
        <v>1</v>
      </c>
      <c r="GI203">
        <v>2</v>
      </c>
      <c r="GJ203">
        <v>0</v>
      </c>
      <c r="GK203">
        <v>0</v>
      </c>
      <c r="GL203">
        <f t="shared" si="169"/>
        <v>0</v>
      </c>
      <c r="GM203">
        <f t="shared" si="170"/>
        <v>405.72</v>
      </c>
      <c r="GN203">
        <f t="shared" si="171"/>
        <v>405.72</v>
      </c>
      <c r="GO203">
        <f t="shared" si="172"/>
        <v>0</v>
      </c>
      <c r="GP203">
        <f t="shared" si="173"/>
        <v>0</v>
      </c>
      <c r="GR203">
        <v>0</v>
      </c>
      <c r="GS203">
        <v>3</v>
      </c>
      <c r="GT203">
        <v>0</v>
      </c>
      <c r="GU203" t="s">
        <v>3</v>
      </c>
      <c r="GV203">
        <f t="shared" si="174"/>
        <v>0</v>
      </c>
      <c r="GW203">
        <v>1</v>
      </c>
      <c r="GX203">
        <f t="shared" si="175"/>
        <v>0</v>
      </c>
      <c r="HA203">
        <v>0</v>
      </c>
      <c r="HB203">
        <v>0</v>
      </c>
      <c r="HC203">
        <f t="shared" si="176"/>
        <v>0</v>
      </c>
      <c r="IK203">
        <v>0</v>
      </c>
    </row>
    <row r="204" spans="1:245" x14ac:dyDescent="0.2">
      <c r="A204">
        <v>18</v>
      </c>
      <c r="B204">
        <v>1</v>
      </c>
      <c r="C204">
        <v>289</v>
      </c>
      <c r="E204" t="s">
        <v>74</v>
      </c>
      <c r="F204" t="s">
        <v>61</v>
      </c>
      <c r="G204" t="s">
        <v>62</v>
      </c>
      <c r="H204" t="s">
        <v>28</v>
      </c>
      <c r="I204">
        <f>I203*J204</f>
        <v>-3.2999999999999994E-4</v>
      </c>
      <c r="J204">
        <v>-2.9999999999999995E-2</v>
      </c>
      <c r="O204">
        <f t="shared" si="140"/>
        <v>-15.14</v>
      </c>
      <c r="P204">
        <f t="shared" si="141"/>
        <v>-15.14</v>
      </c>
      <c r="Q204">
        <f t="shared" si="142"/>
        <v>0</v>
      </c>
      <c r="R204">
        <f t="shared" si="143"/>
        <v>0</v>
      </c>
      <c r="S204">
        <f t="shared" si="144"/>
        <v>0</v>
      </c>
      <c r="T204">
        <f t="shared" si="145"/>
        <v>0</v>
      </c>
      <c r="U204">
        <f t="shared" si="146"/>
        <v>0</v>
      </c>
      <c r="V204">
        <f t="shared" si="147"/>
        <v>0</v>
      </c>
      <c r="W204">
        <f t="shared" si="148"/>
        <v>0</v>
      </c>
      <c r="X204">
        <f t="shared" si="149"/>
        <v>0</v>
      </c>
      <c r="Y204">
        <f t="shared" si="150"/>
        <v>0</v>
      </c>
      <c r="AA204">
        <v>42104813</v>
      </c>
      <c r="AB204">
        <f t="shared" si="151"/>
        <v>4615.9399999999996</v>
      </c>
      <c r="AC204">
        <f t="shared" si="152"/>
        <v>4615.9399999999996</v>
      </c>
      <c r="AD204">
        <f t="shared" ref="AD204:AD227" si="179">ROUND((((ET204)-(EU204))+AE204),6)</f>
        <v>0</v>
      </c>
      <c r="AE204">
        <f t="shared" ref="AE204:AE227" si="180">ROUND((EU204),6)</f>
        <v>0</v>
      </c>
      <c r="AF204">
        <f t="shared" ref="AF204:AF227" si="181">ROUND((EV204),6)</f>
        <v>0</v>
      </c>
      <c r="AG204">
        <f t="shared" si="154"/>
        <v>0</v>
      </c>
      <c r="AH204">
        <f t="shared" ref="AH204:AH227" si="182">(EW204)</f>
        <v>0</v>
      </c>
      <c r="AI204">
        <f t="shared" ref="AI204:AI227" si="183">(EX204)</f>
        <v>0</v>
      </c>
      <c r="AJ204">
        <f t="shared" si="156"/>
        <v>0</v>
      </c>
      <c r="AK204">
        <v>4615.9399999999996</v>
      </c>
      <c r="AL204">
        <v>4615.9399999999996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95</v>
      </c>
      <c r="AU204">
        <v>47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9.94</v>
      </c>
      <c r="BD204" t="s">
        <v>3</v>
      </c>
      <c r="BE204" t="s">
        <v>3</v>
      </c>
      <c r="BF204" t="s">
        <v>3</v>
      </c>
      <c r="BG204" t="s">
        <v>3</v>
      </c>
      <c r="BH204">
        <v>3</v>
      </c>
      <c r="BI204">
        <v>1</v>
      </c>
      <c r="BJ204" t="s">
        <v>63</v>
      </c>
      <c r="BM204">
        <v>15001</v>
      </c>
      <c r="BN204">
        <v>0</v>
      </c>
      <c r="BO204" t="s">
        <v>61</v>
      </c>
      <c r="BP204">
        <v>1</v>
      </c>
      <c r="BQ204">
        <v>2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105</v>
      </c>
      <c r="CA204">
        <v>55</v>
      </c>
      <c r="CE204">
        <v>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157"/>
        <v>-15.14</v>
      </c>
      <c r="CQ204">
        <f t="shared" si="158"/>
        <v>45882.443599999991</v>
      </c>
      <c r="CR204">
        <f t="shared" si="159"/>
        <v>0</v>
      </c>
      <c r="CS204">
        <f t="shared" si="160"/>
        <v>0</v>
      </c>
      <c r="CT204">
        <f t="shared" si="161"/>
        <v>0</v>
      </c>
      <c r="CU204">
        <f t="shared" si="162"/>
        <v>0</v>
      </c>
      <c r="CV204">
        <f t="shared" si="163"/>
        <v>0</v>
      </c>
      <c r="CW204">
        <f t="shared" si="164"/>
        <v>0</v>
      </c>
      <c r="CX204">
        <f t="shared" si="165"/>
        <v>0</v>
      </c>
      <c r="CY204">
        <f t="shared" si="166"/>
        <v>0</v>
      </c>
      <c r="CZ204">
        <f t="shared" si="167"/>
        <v>0</v>
      </c>
      <c r="DC204" t="s">
        <v>3</v>
      </c>
      <c r="DD204" t="s">
        <v>3</v>
      </c>
      <c r="DE204" t="s">
        <v>3</v>
      </c>
      <c r="DF204" t="s">
        <v>3</v>
      </c>
      <c r="DG204" t="s">
        <v>3</v>
      </c>
      <c r="DH204" t="s">
        <v>3</v>
      </c>
      <c r="DI204" t="s">
        <v>3</v>
      </c>
      <c r="DJ204" t="s">
        <v>3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1009</v>
      </c>
      <c r="DV204" t="s">
        <v>28</v>
      </c>
      <c r="DW204" t="s">
        <v>28</v>
      </c>
      <c r="DX204">
        <v>1000</v>
      </c>
      <c r="EE204">
        <v>39490866</v>
      </c>
      <c r="EF204">
        <v>2</v>
      </c>
      <c r="EG204" t="s">
        <v>54</v>
      </c>
      <c r="EH204">
        <v>0</v>
      </c>
      <c r="EI204" t="s">
        <v>3</v>
      </c>
      <c r="EJ204">
        <v>1</v>
      </c>
      <c r="EK204">
        <v>15001</v>
      </c>
      <c r="EL204" t="s">
        <v>55</v>
      </c>
      <c r="EM204" t="s">
        <v>56</v>
      </c>
      <c r="EO204" t="s">
        <v>3</v>
      </c>
      <c r="EQ204">
        <v>0</v>
      </c>
      <c r="ER204">
        <v>4615.9399999999996</v>
      </c>
      <c r="ES204">
        <v>4615.9399999999996</v>
      </c>
      <c r="ET204">
        <v>0</v>
      </c>
      <c r="EU204">
        <v>0</v>
      </c>
      <c r="EV204">
        <v>0</v>
      </c>
      <c r="EW204">
        <v>0</v>
      </c>
      <c r="EX204">
        <v>0</v>
      </c>
      <c r="FQ204">
        <v>0</v>
      </c>
      <c r="FR204">
        <f t="shared" si="168"/>
        <v>0</v>
      </c>
      <c r="FS204">
        <v>0</v>
      </c>
      <c r="FT204" t="s">
        <v>58</v>
      </c>
      <c r="FU204" t="s">
        <v>59</v>
      </c>
      <c r="FX204">
        <v>94.5</v>
      </c>
      <c r="FY204">
        <v>46.75</v>
      </c>
      <c r="GA204" t="s">
        <v>3</v>
      </c>
      <c r="GD204">
        <v>1</v>
      </c>
      <c r="GF204">
        <v>2076838230</v>
      </c>
      <c r="GG204">
        <v>2</v>
      </c>
      <c r="GH204">
        <v>1</v>
      </c>
      <c r="GI204">
        <v>2</v>
      </c>
      <c r="GJ204">
        <v>0</v>
      </c>
      <c r="GK204">
        <v>0</v>
      </c>
      <c r="GL204">
        <f t="shared" si="169"/>
        <v>0</v>
      </c>
      <c r="GM204">
        <f t="shared" si="170"/>
        <v>-15.14</v>
      </c>
      <c r="GN204">
        <f t="shared" si="171"/>
        <v>-15.14</v>
      </c>
      <c r="GO204">
        <f t="shared" si="172"/>
        <v>0</v>
      </c>
      <c r="GP204">
        <f t="shared" si="173"/>
        <v>0</v>
      </c>
      <c r="GR204">
        <v>0</v>
      </c>
      <c r="GS204">
        <v>3</v>
      </c>
      <c r="GT204">
        <v>0</v>
      </c>
      <c r="GU204" t="s">
        <v>3</v>
      </c>
      <c r="GV204">
        <f t="shared" si="174"/>
        <v>0</v>
      </c>
      <c r="GW204">
        <v>1</v>
      </c>
      <c r="GX204">
        <f t="shared" si="175"/>
        <v>0</v>
      </c>
      <c r="HA204">
        <v>0</v>
      </c>
      <c r="HB204">
        <v>0</v>
      </c>
      <c r="HC204">
        <f t="shared" si="176"/>
        <v>0</v>
      </c>
      <c r="IK204">
        <v>0</v>
      </c>
    </row>
    <row r="205" spans="1:245" x14ac:dyDescent="0.2">
      <c r="A205">
        <v>18</v>
      </c>
      <c r="B205">
        <v>1</v>
      </c>
      <c r="C205">
        <v>292</v>
      </c>
      <c r="E205" t="s">
        <v>328</v>
      </c>
      <c r="F205" t="s">
        <v>65</v>
      </c>
      <c r="G205" t="s">
        <v>66</v>
      </c>
      <c r="H205" t="s">
        <v>67</v>
      </c>
      <c r="I205">
        <f>I203*J205</f>
        <v>0.36666599999999999</v>
      </c>
      <c r="J205">
        <v>33.333272727272728</v>
      </c>
      <c r="O205">
        <f t="shared" si="140"/>
        <v>95.95</v>
      </c>
      <c r="P205">
        <f t="shared" si="141"/>
        <v>95.95</v>
      </c>
      <c r="Q205">
        <f t="shared" si="142"/>
        <v>0</v>
      </c>
      <c r="R205">
        <f t="shared" si="143"/>
        <v>0</v>
      </c>
      <c r="S205">
        <f t="shared" si="144"/>
        <v>0</v>
      </c>
      <c r="T205">
        <f t="shared" si="145"/>
        <v>0</v>
      </c>
      <c r="U205">
        <f t="shared" si="146"/>
        <v>0</v>
      </c>
      <c r="V205">
        <f t="shared" si="147"/>
        <v>0</v>
      </c>
      <c r="W205">
        <f t="shared" si="148"/>
        <v>0</v>
      </c>
      <c r="X205">
        <f t="shared" si="149"/>
        <v>0</v>
      </c>
      <c r="Y205">
        <f t="shared" si="150"/>
        <v>0</v>
      </c>
      <c r="AA205">
        <v>42104813</v>
      </c>
      <c r="AB205">
        <f t="shared" si="151"/>
        <v>261.67</v>
      </c>
      <c r="AC205">
        <f t="shared" si="152"/>
        <v>261.67</v>
      </c>
      <c r="AD205">
        <f t="shared" si="179"/>
        <v>0</v>
      </c>
      <c r="AE205">
        <f t="shared" si="180"/>
        <v>0</v>
      </c>
      <c r="AF205">
        <f t="shared" si="181"/>
        <v>0</v>
      </c>
      <c r="AG205">
        <f t="shared" si="154"/>
        <v>0</v>
      </c>
      <c r="AH205">
        <f t="shared" si="182"/>
        <v>0</v>
      </c>
      <c r="AI205">
        <f t="shared" si="183"/>
        <v>0</v>
      </c>
      <c r="AJ205">
        <f t="shared" si="156"/>
        <v>0</v>
      </c>
      <c r="AK205">
        <v>261.67</v>
      </c>
      <c r="AL205">
        <v>261.67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80</v>
      </c>
      <c r="AU205">
        <v>50</v>
      </c>
      <c r="AV205">
        <v>1</v>
      </c>
      <c r="AW205">
        <v>1</v>
      </c>
      <c r="AZ205">
        <v>1</v>
      </c>
      <c r="BA205">
        <v>1</v>
      </c>
      <c r="BB205">
        <v>1</v>
      </c>
      <c r="BC205">
        <v>1</v>
      </c>
      <c r="BD205" t="s">
        <v>3</v>
      </c>
      <c r="BE205" t="s">
        <v>3</v>
      </c>
      <c r="BF205" t="s">
        <v>3</v>
      </c>
      <c r="BG205" t="s">
        <v>3</v>
      </c>
      <c r="BH205">
        <v>3</v>
      </c>
      <c r="BI205">
        <v>1</v>
      </c>
      <c r="BJ205" t="s">
        <v>68</v>
      </c>
      <c r="BM205">
        <v>62001</v>
      </c>
      <c r="BN205">
        <v>0</v>
      </c>
      <c r="BO205" t="s">
        <v>3</v>
      </c>
      <c r="BP205">
        <v>0</v>
      </c>
      <c r="BQ205">
        <v>6</v>
      </c>
      <c r="BR205">
        <v>0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80</v>
      </c>
      <c r="CA205">
        <v>50</v>
      </c>
      <c r="CE205">
        <v>0</v>
      </c>
      <c r="CF205">
        <v>0</v>
      </c>
      <c r="CG205">
        <v>0</v>
      </c>
      <c r="CM205">
        <v>0</v>
      </c>
      <c r="CN205" t="s">
        <v>3</v>
      </c>
      <c r="CO205">
        <v>0</v>
      </c>
      <c r="CP205">
        <f t="shared" si="157"/>
        <v>95.95</v>
      </c>
      <c r="CQ205">
        <f t="shared" si="158"/>
        <v>261.67</v>
      </c>
      <c r="CR205">
        <f t="shared" si="159"/>
        <v>0</v>
      </c>
      <c r="CS205">
        <f t="shared" si="160"/>
        <v>0</v>
      </c>
      <c r="CT205">
        <f t="shared" si="161"/>
        <v>0</v>
      </c>
      <c r="CU205">
        <f t="shared" si="162"/>
        <v>0</v>
      </c>
      <c r="CV205">
        <f t="shared" si="163"/>
        <v>0</v>
      </c>
      <c r="CW205">
        <f t="shared" si="164"/>
        <v>0</v>
      </c>
      <c r="CX205">
        <f t="shared" si="165"/>
        <v>0</v>
      </c>
      <c r="CY205">
        <f t="shared" si="166"/>
        <v>0</v>
      </c>
      <c r="CZ205">
        <f t="shared" si="167"/>
        <v>0</v>
      </c>
      <c r="DC205" t="s">
        <v>3</v>
      </c>
      <c r="DD205" t="s">
        <v>3</v>
      </c>
      <c r="DE205" t="s">
        <v>3</v>
      </c>
      <c r="DF205" t="s">
        <v>3</v>
      </c>
      <c r="DG205" t="s">
        <v>3</v>
      </c>
      <c r="DH205" t="s">
        <v>3</v>
      </c>
      <c r="DI205" t="s">
        <v>3</v>
      </c>
      <c r="DJ205" t="s">
        <v>3</v>
      </c>
      <c r="DK205" t="s">
        <v>3</v>
      </c>
      <c r="DL205" t="s">
        <v>3</v>
      </c>
      <c r="DM205" t="s">
        <v>3</v>
      </c>
      <c r="DN205">
        <v>0</v>
      </c>
      <c r="DO205">
        <v>0</v>
      </c>
      <c r="DP205">
        <v>1</v>
      </c>
      <c r="DQ205">
        <v>1</v>
      </c>
      <c r="DU205">
        <v>1002</v>
      </c>
      <c r="DV205" t="s">
        <v>67</v>
      </c>
      <c r="DW205" t="s">
        <v>67</v>
      </c>
      <c r="DX205">
        <v>1</v>
      </c>
      <c r="EE205">
        <v>39490924</v>
      </c>
      <c r="EF205">
        <v>6</v>
      </c>
      <c r="EG205" t="s">
        <v>22</v>
      </c>
      <c r="EH205">
        <v>0</v>
      </c>
      <c r="EI205" t="s">
        <v>3</v>
      </c>
      <c r="EJ205">
        <v>1</v>
      </c>
      <c r="EK205">
        <v>62001</v>
      </c>
      <c r="EL205" t="s">
        <v>84</v>
      </c>
      <c r="EM205" t="s">
        <v>85</v>
      </c>
      <c r="EO205" t="s">
        <v>3</v>
      </c>
      <c r="EQ205">
        <v>0</v>
      </c>
      <c r="ER205">
        <v>261.67</v>
      </c>
      <c r="ES205">
        <v>261.67</v>
      </c>
      <c r="ET205">
        <v>0</v>
      </c>
      <c r="EU205">
        <v>0</v>
      </c>
      <c r="EV205">
        <v>0</v>
      </c>
      <c r="EW205">
        <v>0</v>
      </c>
      <c r="EX205">
        <v>0</v>
      </c>
      <c r="FQ205">
        <v>0</v>
      </c>
      <c r="FR205">
        <f t="shared" si="168"/>
        <v>0</v>
      </c>
      <c r="FS205">
        <v>0</v>
      </c>
      <c r="FX205">
        <v>80</v>
      </c>
      <c r="FY205">
        <v>50</v>
      </c>
      <c r="GA205" t="s">
        <v>69</v>
      </c>
      <c r="GD205">
        <v>1</v>
      </c>
      <c r="GE205">
        <v>261.67</v>
      </c>
      <c r="GF205">
        <v>-1399667287</v>
      </c>
      <c r="GG205">
        <v>2</v>
      </c>
      <c r="GH205">
        <v>1</v>
      </c>
      <c r="GI205">
        <v>-2</v>
      </c>
      <c r="GJ205">
        <v>0</v>
      </c>
      <c r="GK205">
        <v>0</v>
      </c>
      <c r="GL205">
        <f t="shared" si="169"/>
        <v>0</v>
      </c>
      <c r="GM205">
        <f t="shared" si="170"/>
        <v>95.95</v>
      </c>
      <c r="GN205">
        <f t="shared" si="171"/>
        <v>95.95</v>
      </c>
      <c r="GO205">
        <f t="shared" si="172"/>
        <v>0</v>
      </c>
      <c r="GP205">
        <f t="shared" si="173"/>
        <v>0</v>
      </c>
      <c r="GR205">
        <v>3</v>
      </c>
      <c r="GS205">
        <v>5</v>
      </c>
      <c r="GT205">
        <v>0</v>
      </c>
      <c r="GU205" t="s">
        <v>3</v>
      </c>
      <c r="GV205">
        <f t="shared" si="174"/>
        <v>0</v>
      </c>
      <c r="GW205">
        <v>1</v>
      </c>
      <c r="GX205">
        <f t="shared" si="175"/>
        <v>0</v>
      </c>
      <c r="HA205">
        <v>0</v>
      </c>
      <c r="HB205">
        <v>0</v>
      </c>
      <c r="HC205">
        <f t="shared" si="176"/>
        <v>0</v>
      </c>
      <c r="IK205">
        <v>0</v>
      </c>
    </row>
    <row r="206" spans="1:245" x14ac:dyDescent="0.2">
      <c r="A206">
        <v>17</v>
      </c>
      <c r="B206">
        <v>1</v>
      </c>
      <c r="C206">
        <f>ROW(SmtRes!A298)</f>
        <v>298</v>
      </c>
      <c r="D206">
        <f>ROW(EtalonRes!A282)</f>
        <v>282</v>
      </c>
      <c r="E206" t="s">
        <v>75</v>
      </c>
      <c r="F206" t="s">
        <v>31</v>
      </c>
      <c r="G206" t="s">
        <v>32</v>
      </c>
      <c r="H206" t="s">
        <v>33</v>
      </c>
      <c r="I206">
        <f>ROUND(16/100,9)</f>
        <v>0.16</v>
      </c>
      <c r="J206">
        <v>0</v>
      </c>
      <c r="O206">
        <f t="shared" si="140"/>
        <v>7680.89</v>
      </c>
      <c r="P206">
        <f t="shared" si="141"/>
        <v>1165.75</v>
      </c>
      <c r="Q206">
        <f t="shared" si="142"/>
        <v>43.32</v>
      </c>
      <c r="R206">
        <f t="shared" si="143"/>
        <v>42.08</v>
      </c>
      <c r="S206">
        <f t="shared" si="144"/>
        <v>6471.82</v>
      </c>
      <c r="T206">
        <f t="shared" si="145"/>
        <v>0</v>
      </c>
      <c r="U206">
        <f t="shared" si="146"/>
        <v>25.135999999999999</v>
      </c>
      <c r="V206">
        <f t="shared" si="147"/>
        <v>0.1072</v>
      </c>
      <c r="W206">
        <f t="shared" si="148"/>
        <v>0</v>
      </c>
      <c r="X206">
        <f t="shared" si="149"/>
        <v>5145.9799999999996</v>
      </c>
      <c r="Y206">
        <f t="shared" si="150"/>
        <v>3256.95</v>
      </c>
      <c r="AA206">
        <v>42104813</v>
      </c>
      <c r="AB206">
        <f t="shared" si="151"/>
        <v>2553.06</v>
      </c>
      <c r="AC206">
        <f t="shared" si="152"/>
        <v>1140.21</v>
      </c>
      <c r="AD206">
        <f t="shared" si="179"/>
        <v>20.94</v>
      </c>
      <c r="AE206">
        <f t="shared" si="180"/>
        <v>9.0500000000000007</v>
      </c>
      <c r="AF206">
        <f t="shared" si="181"/>
        <v>1391.91</v>
      </c>
      <c r="AG206">
        <f t="shared" si="154"/>
        <v>0</v>
      </c>
      <c r="AH206">
        <f t="shared" si="182"/>
        <v>157.1</v>
      </c>
      <c r="AI206">
        <f t="shared" si="183"/>
        <v>0.67</v>
      </c>
      <c r="AJ206">
        <f t="shared" si="156"/>
        <v>0</v>
      </c>
      <c r="AK206">
        <v>2553.06</v>
      </c>
      <c r="AL206">
        <v>1140.21</v>
      </c>
      <c r="AM206">
        <v>20.94</v>
      </c>
      <c r="AN206">
        <v>9.0500000000000007</v>
      </c>
      <c r="AO206">
        <v>1391.91</v>
      </c>
      <c r="AP206">
        <v>0</v>
      </c>
      <c r="AQ206">
        <v>157.1</v>
      </c>
      <c r="AR206">
        <v>0.67</v>
      </c>
      <c r="AS206">
        <v>0</v>
      </c>
      <c r="AT206">
        <v>79</v>
      </c>
      <c r="AU206">
        <v>50</v>
      </c>
      <c r="AV206">
        <v>1</v>
      </c>
      <c r="AW206">
        <v>1</v>
      </c>
      <c r="AZ206">
        <v>1</v>
      </c>
      <c r="BA206">
        <v>29.06</v>
      </c>
      <c r="BB206">
        <v>12.93</v>
      </c>
      <c r="BC206">
        <v>6.39</v>
      </c>
      <c r="BD206" t="s">
        <v>3</v>
      </c>
      <c r="BE206" t="s">
        <v>3</v>
      </c>
      <c r="BF206" t="s">
        <v>3</v>
      </c>
      <c r="BG206" t="s">
        <v>3</v>
      </c>
      <c r="BH206">
        <v>0</v>
      </c>
      <c r="BI206">
        <v>1</v>
      </c>
      <c r="BJ206" t="s">
        <v>34</v>
      </c>
      <c r="BM206">
        <v>61001</v>
      </c>
      <c r="BN206">
        <v>0</v>
      </c>
      <c r="BO206" t="s">
        <v>31</v>
      </c>
      <c r="BP206">
        <v>1</v>
      </c>
      <c r="BQ206">
        <v>6</v>
      </c>
      <c r="BR206">
        <v>0</v>
      </c>
      <c r="BS206">
        <v>29.06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79</v>
      </c>
      <c r="CA206">
        <v>50</v>
      </c>
      <c r="CE206">
        <v>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157"/>
        <v>7680.8899999999994</v>
      </c>
      <c r="CQ206">
        <f t="shared" si="158"/>
        <v>7285.9418999999998</v>
      </c>
      <c r="CR206">
        <f t="shared" si="159"/>
        <v>270.75420000000003</v>
      </c>
      <c r="CS206">
        <f t="shared" si="160"/>
        <v>262.99299999999999</v>
      </c>
      <c r="CT206">
        <f t="shared" si="161"/>
        <v>40448.904600000002</v>
      </c>
      <c r="CU206">
        <f t="shared" si="162"/>
        <v>0</v>
      </c>
      <c r="CV206">
        <f t="shared" si="163"/>
        <v>157.1</v>
      </c>
      <c r="CW206">
        <f t="shared" si="164"/>
        <v>0.67</v>
      </c>
      <c r="CX206">
        <f t="shared" si="165"/>
        <v>0</v>
      </c>
      <c r="CY206">
        <f t="shared" si="166"/>
        <v>5145.9809999999998</v>
      </c>
      <c r="CZ206">
        <f t="shared" si="167"/>
        <v>3256.95</v>
      </c>
      <c r="DC206" t="s">
        <v>3</v>
      </c>
      <c r="DD206" t="s">
        <v>3</v>
      </c>
      <c r="DE206" t="s">
        <v>3</v>
      </c>
      <c r="DF206" t="s">
        <v>3</v>
      </c>
      <c r="DG206" t="s">
        <v>3</v>
      </c>
      <c r="DH206" t="s">
        <v>3</v>
      </c>
      <c r="DI206" t="s">
        <v>3</v>
      </c>
      <c r="DJ206" t="s">
        <v>3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1013</v>
      </c>
      <c r="DV206" t="s">
        <v>33</v>
      </c>
      <c r="DW206" t="s">
        <v>33</v>
      </c>
      <c r="DX206">
        <v>1</v>
      </c>
      <c r="EE206">
        <v>39490923</v>
      </c>
      <c r="EF206">
        <v>6</v>
      </c>
      <c r="EG206" t="s">
        <v>22</v>
      </c>
      <c r="EH206">
        <v>0</v>
      </c>
      <c r="EI206" t="s">
        <v>3</v>
      </c>
      <c r="EJ206">
        <v>1</v>
      </c>
      <c r="EK206">
        <v>61001</v>
      </c>
      <c r="EL206" t="s">
        <v>35</v>
      </c>
      <c r="EM206" t="s">
        <v>36</v>
      </c>
      <c r="EO206" t="s">
        <v>3</v>
      </c>
      <c r="EQ206">
        <v>0</v>
      </c>
      <c r="ER206">
        <v>2553.06</v>
      </c>
      <c r="ES206">
        <v>1140.21</v>
      </c>
      <c r="ET206">
        <v>20.94</v>
      </c>
      <c r="EU206">
        <v>9.0500000000000007</v>
      </c>
      <c r="EV206">
        <v>1391.91</v>
      </c>
      <c r="EW206">
        <v>157.1</v>
      </c>
      <c r="EX206">
        <v>0.67</v>
      </c>
      <c r="EY206">
        <v>0</v>
      </c>
      <c r="FQ206">
        <v>0</v>
      </c>
      <c r="FR206">
        <f t="shared" si="168"/>
        <v>0</v>
      </c>
      <c r="FS206">
        <v>0</v>
      </c>
      <c r="FX206">
        <v>79</v>
      </c>
      <c r="FY206">
        <v>50</v>
      </c>
      <c r="GA206" t="s">
        <v>3</v>
      </c>
      <c r="GD206">
        <v>1</v>
      </c>
      <c r="GF206">
        <v>-1562192844</v>
      </c>
      <c r="GG206">
        <v>2</v>
      </c>
      <c r="GH206">
        <v>1</v>
      </c>
      <c r="GI206">
        <v>2</v>
      </c>
      <c r="GJ206">
        <v>0</v>
      </c>
      <c r="GK206">
        <v>0</v>
      </c>
      <c r="GL206">
        <f t="shared" si="169"/>
        <v>0</v>
      </c>
      <c r="GM206">
        <f t="shared" si="170"/>
        <v>16083.82</v>
      </c>
      <c r="GN206">
        <f t="shared" si="171"/>
        <v>16083.82</v>
      </c>
      <c r="GO206">
        <f t="shared" si="172"/>
        <v>0</v>
      </c>
      <c r="GP206">
        <f t="shared" si="173"/>
        <v>0</v>
      </c>
      <c r="GR206">
        <v>0</v>
      </c>
      <c r="GS206">
        <v>3</v>
      </c>
      <c r="GT206">
        <v>0</v>
      </c>
      <c r="GU206" t="s">
        <v>3</v>
      </c>
      <c r="GV206">
        <f t="shared" si="174"/>
        <v>0</v>
      </c>
      <c r="GW206">
        <v>1</v>
      </c>
      <c r="GX206">
        <f t="shared" si="175"/>
        <v>0</v>
      </c>
      <c r="HA206">
        <v>0</v>
      </c>
      <c r="HB206">
        <v>0</v>
      </c>
      <c r="HC206">
        <f t="shared" si="176"/>
        <v>0</v>
      </c>
      <c r="IK206">
        <v>0</v>
      </c>
    </row>
    <row r="207" spans="1:245" x14ac:dyDescent="0.2">
      <c r="A207">
        <v>18</v>
      </c>
      <c r="B207">
        <v>1</v>
      </c>
      <c r="C207">
        <v>298</v>
      </c>
      <c r="E207" t="s">
        <v>79</v>
      </c>
      <c r="F207" t="s">
        <v>26</v>
      </c>
      <c r="G207" t="s">
        <v>27</v>
      </c>
      <c r="H207" t="s">
        <v>28</v>
      </c>
      <c r="I207">
        <f>I206*J207</f>
        <v>0.54079999999999995</v>
      </c>
      <c r="J207">
        <v>3.3799999999999994</v>
      </c>
      <c r="O207">
        <f t="shared" si="140"/>
        <v>0</v>
      </c>
      <c r="P207">
        <f t="shared" si="141"/>
        <v>0</v>
      </c>
      <c r="Q207">
        <f t="shared" si="142"/>
        <v>0</v>
      </c>
      <c r="R207">
        <f t="shared" si="143"/>
        <v>0</v>
      </c>
      <c r="S207">
        <f t="shared" si="144"/>
        <v>0</v>
      </c>
      <c r="T207">
        <f t="shared" si="145"/>
        <v>0</v>
      </c>
      <c r="U207">
        <f t="shared" si="146"/>
        <v>0</v>
      </c>
      <c r="V207">
        <f t="shared" si="147"/>
        <v>0</v>
      </c>
      <c r="W207">
        <f t="shared" si="148"/>
        <v>0</v>
      </c>
      <c r="X207">
        <f t="shared" si="149"/>
        <v>0</v>
      </c>
      <c r="Y207">
        <f t="shared" si="150"/>
        <v>0</v>
      </c>
      <c r="AA207">
        <v>42104813</v>
      </c>
      <c r="AB207">
        <f t="shared" si="151"/>
        <v>0</v>
      </c>
      <c r="AC207">
        <f t="shared" si="152"/>
        <v>0</v>
      </c>
      <c r="AD207">
        <f t="shared" si="179"/>
        <v>0</v>
      </c>
      <c r="AE207">
        <f t="shared" si="180"/>
        <v>0</v>
      </c>
      <c r="AF207">
        <f t="shared" si="181"/>
        <v>0</v>
      </c>
      <c r="AG207">
        <f t="shared" si="154"/>
        <v>0</v>
      </c>
      <c r="AH207">
        <f t="shared" si="182"/>
        <v>0</v>
      </c>
      <c r="AI207">
        <f t="shared" si="183"/>
        <v>0</v>
      </c>
      <c r="AJ207">
        <f t="shared" si="156"/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79</v>
      </c>
      <c r="AU207">
        <v>50</v>
      </c>
      <c r="AV207">
        <v>1</v>
      </c>
      <c r="AW207">
        <v>1</v>
      </c>
      <c r="AZ207">
        <v>1</v>
      </c>
      <c r="BA207">
        <v>1</v>
      </c>
      <c r="BB207">
        <v>1</v>
      </c>
      <c r="BC207">
        <v>1</v>
      </c>
      <c r="BD207" t="s">
        <v>3</v>
      </c>
      <c r="BE207" t="s">
        <v>3</v>
      </c>
      <c r="BF207" t="s">
        <v>3</v>
      </c>
      <c r="BG207" t="s">
        <v>3</v>
      </c>
      <c r="BH207">
        <v>3</v>
      </c>
      <c r="BI207">
        <v>1</v>
      </c>
      <c r="BJ207" t="s">
        <v>29</v>
      </c>
      <c r="BM207">
        <v>61001</v>
      </c>
      <c r="BN207">
        <v>0</v>
      </c>
      <c r="BO207" t="s">
        <v>3</v>
      </c>
      <c r="BP207">
        <v>0</v>
      </c>
      <c r="BQ207">
        <v>6</v>
      </c>
      <c r="BR207">
        <v>0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79</v>
      </c>
      <c r="CA207">
        <v>50</v>
      </c>
      <c r="CE207">
        <v>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57"/>
        <v>0</v>
      </c>
      <c r="CQ207">
        <f t="shared" si="158"/>
        <v>0</v>
      </c>
      <c r="CR207">
        <f t="shared" si="159"/>
        <v>0</v>
      </c>
      <c r="CS207">
        <f t="shared" si="160"/>
        <v>0</v>
      </c>
      <c r="CT207">
        <f t="shared" si="161"/>
        <v>0</v>
      </c>
      <c r="CU207">
        <f t="shared" si="162"/>
        <v>0</v>
      </c>
      <c r="CV207">
        <f t="shared" si="163"/>
        <v>0</v>
      </c>
      <c r="CW207">
        <f t="shared" si="164"/>
        <v>0</v>
      </c>
      <c r="CX207">
        <f t="shared" si="165"/>
        <v>0</v>
      </c>
      <c r="CY207">
        <f t="shared" si="166"/>
        <v>0</v>
      </c>
      <c r="CZ207">
        <f t="shared" si="167"/>
        <v>0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0</v>
      </c>
      <c r="DO207">
        <v>0</v>
      </c>
      <c r="DP207">
        <v>1</v>
      </c>
      <c r="DQ207">
        <v>1</v>
      </c>
      <c r="DU207">
        <v>1009</v>
      </c>
      <c r="DV207" t="s">
        <v>28</v>
      </c>
      <c r="DW207" t="s">
        <v>28</v>
      </c>
      <c r="DX207">
        <v>1000</v>
      </c>
      <c r="EE207">
        <v>39490923</v>
      </c>
      <c r="EF207">
        <v>6</v>
      </c>
      <c r="EG207" t="s">
        <v>22</v>
      </c>
      <c r="EH207">
        <v>0</v>
      </c>
      <c r="EI207" t="s">
        <v>3</v>
      </c>
      <c r="EJ207">
        <v>1</v>
      </c>
      <c r="EK207">
        <v>61001</v>
      </c>
      <c r="EL207" t="s">
        <v>35</v>
      </c>
      <c r="EM207" t="s">
        <v>36</v>
      </c>
      <c r="EO207" t="s">
        <v>3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FQ207">
        <v>0</v>
      </c>
      <c r="FR207">
        <f t="shared" si="168"/>
        <v>0</v>
      </c>
      <c r="FS207">
        <v>0</v>
      </c>
      <c r="FX207">
        <v>79</v>
      </c>
      <c r="FY207">
        <v>50</v>
      </c>
      <c r="GA207" t="s">
        <v>3</v>
      </c>
      <c r="GD207">
        <v>1</v>
      </c>
      <c r="GF207">
        <v>1876412176</v>
      </c>
      <c r="GG207">
        <v>2</v>
      </c>
      <c r="GH207">
        <v>1</v>
      </c>
      <c r="GI207">
        <v>-2</v>
      </c>
      <c r="GJ207">
        <v>0</v>
      </c>
      <c r="GK207">
        <v>0</v>
      </c>
      <c r="GL207">
        <f t="shared" si="169"/>
        <v>0</v>
      </c>
      <c r="GM207">
        <f t="shared" si="170"/>
        <v>0</v>
      </c>
      <c r="GN207">
        <f t="shared" si="171"/>
        <v>0</v>
      </c>
      <c r="GO207">
        <f t="shared" si="172"/>
        <v>0</v>
      </c>
      <c r="GP207">
        <f t="shared" si="173"/>
        <v>0</v>
      </c>
      <c r="GR207">
        <v>0</v>
      </c>
      <c r="GS207">
        <v>3</v>
      </c>
      <c r="GT207">
        <v>0</v>
      </c>
      <c r="GU207" t="s">
        <v>3</v>
      </c>
      <c r="GV207">
        <f t="shared" si="174"/>
        <v>0</v>
      </c>
      <c r="GW207">
        <v>1</v>
      </c>
      <c r="GX207">
        <f t="shared" si="175"/>
        <v>0</v>
      </c>
      <c r="HA207">
        <v>0</v>
      </c>
      <c r="HB207">
        <v>0</v>
      </c>
      <c r="HC207">
        <f t="shared" si="176"/>
        <v>0</v>
      </c>
      <c r="IK207">
        <v>0</v>
      </c>
    </row>
    <row r="208" spans="1:245" x14ac:dyDescent="0.2">
      <c r="A208">
        <v>17</v>
      </c>
      <c r="B208">
        <v>1</v>
      </c>
      <c r="C208">
        <f>ROW(SmtRes!A311)</f>
        <v>311</v>
      </c>
      <c r="D208">
        <f>ROW(EtalonRes!A294)</f>
        <v>294</v>
      </c>
      <c r="E208" t="s">
        <v>80</v>
      </c>
      <c r="F208" t="s">
        <v>329</v>
      </c>
      <c r="G208" t="s">
        <v>330</v>
      </c>
      <c r="H208" t="s">
        <v>50</v>
      </c>
      <c r="I208">
        <f>ROUND(80/100,9)</f>
        <v>0.8</v>
      </c>
      <c r="J208">
        <v>0</v>
      </c>
      <c r="O208">
        <f t="shared" si="140"/>
        <v>9968.3799999999992</v>
      </c>
      <c r="P208">
        <f t="shared" si="141"/>
        <v>4365.04</v>
      </c>
      <c r="Q208">
        <f t="shared" si="142"/>
        <v>73.569999999999993</v>
      </c>
      <c r="R208">
        <f t="shared" si="143"/>
        <v>31.38</v>
      </c>
      <c r="S208">
        <f t="shared" si="144"/>
        <v>5529.77</v>
      </c>
      <c r="T208">
        <f t="shared" si="145"/>
        <v>0</v>
      </c>
      <c r="U208">
        <f t="shared" si="146"/>
        <v>22.024000000000001</v>
      </c>
      <c r="V208">
        <f t="shared" si="147"/>
        <v>8.0000000000000016E-2</v>
      </c>
      <c r="W208">
        <f t="shared" si="148"/>
        <v>0</v>
      </c>
      <c r="X208">
        <f t="shared" si="149"/>
        <v>4448.92</v>
      </c>
      <c r="Y208">
        <f t="shared" si="150"/>
        <v>2780.58</v>
      </c>
      <c r="AA208">
        <v>42104813</v>
      </c>
      <c r="AB208">
        <f t="shared" si="151"/>
        <v>1841.63</v>
      </c>
      <c r="AC208">
        <f t="shared" si="152"/>
        <v>1595.41</v>
      </c>
      <c r="AD208">
        <f t="shared" si="179"/>
        <v>8.36</v>
      </c>
      <c r="AE208">
        <f t="shared" si="180"/>
        <v>1.35</v>
      </c>
      <c r="AF208">
        <f t="shared" si="181"/>
        <v>237.86</v>
      </c>
      <c r="AG208">
        <f t="shared" si="154"/>
        <v>0</v>
      </c>
      <c r="AH208">
        <f t="shared" si="182"/>
        <v>27.53</v>
      </c>
      <c r="AI208">
        <f t="shared" si="183"/>
        <v>0.1</v>
      </c>
      <c r="AJ208">
        <f t="shared" si="156"/>
        <v>0</v>
      </c>
      <c r="AK208">
        <v>1841.63</v>
      </c>
      <c r="AL208">
        <v>1595.41</v>
      </c>
      <c r="AM208">
        <v>8.36</v>
      </c>
      <c r="AN208">
        <v>1.35</v>
      </c>
      <c r="AO208">
        <v>237.86</v>
      </c>
      <c r="AP208">
        <v>0</v>
      </c>
      <c r="AQ208">
        <v>27.53</v>
      </c>
      <c r="AR208">
        <v>0.1</v>
      </c>
      <c r="AS208">
        <v>0</v>
      </c>
      <c r="AT208">
        <v>80</v>
      </c>
      <c r="AU208">
        <v>50</v>
      </c>
      <c r="AV208">
        <v>1</v>
      </c>
      <c r="AW208">
        <v>1</v>
      </c>
      <c r="AZ208">
        <v>1</v>
      </c>
      <c r="BA208">
        <v>29.06</v>
      </c>
      <c r="BB208">
        <v>11</v>
      </c>
      <c r="BC208">
        <v>3.42</v>
      </c>
      <c r="BD208" t="s">
        <v>3</v>
      </c>
      <c r="BE208" t="s">
        <v>3</v>
      </c>
      <c r="BF208" t="s">
        <v>3</v>
      </c>
      <c r="BG208" t="s">
        <v>3</v>
      </c>
      <c r="BH208">
        <v>0</v>
      </c>
      <c r="BI208">
        <v>1</v>
      </c>
      <c r="BJ208" t="s">
        <v>331</v>
      </c>
      <c r="BM208">
        <v>62001</v>
      </c>
      <c r="BN208">
        <v>0</v>
      </c>
      <c r="BO208" t="s">
        <v>329</v>
      </c>
      <c r="BP208">
        <v>1</v>
      </c>
      <c r="BQ208">
        <v>6</v>
      </c>
      <c r="BR208">
        <v>0</v>
      </c>
      <c r="BS208">
        <v>29.06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80</v>
      </c>
      <c r="CA208">
        <v>50</v>
      </c>
      <c r="CE208">
        <v>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157"/>
        <v>9968.380000000001</v>
      </c>
      <c r="CQ208">
        <f t="shared" si="158"/>
        <v>5456.3022000000001</v>
      </c>
      <c r="CR208">
        <f t="shared" si="159"/>
        <v>91.96</v>
      </c>
      <c r="CS208">
        <f t="shared" si="160"/>
        <v>39.231000000000002</v>
      </c>
      <c r="CT208">
        <f t="shared" si="161"/>
        <v>6912.2116000000005</v>
      </c>
      <c r="CU208">
        <f t="shared" si="162"/>
        <v>0</v>
      </c>
      <c r="CV208">
        <f t="shared" si="163"/>
        <v>27.53</v>
      </c>
      <c r="CW208">
        <f t="shared" si="164"/>
        <v>0.1</v>
      </c>
      <c r="CX208">
        <f t="shared" si="165"/>
        <v>0</v>
      </c>
      <c r="CY208">
        <f t="shared" si="166"/>
        <v>4448.920000000001</v>
      </c>
      <c r="CZ208">
        <f t="shared" si="167"/>
        <v>2780.5749999999998</v>
      </c>
      <c r="DC208" t="s">
        <v>3</v>
      </c>
      <c r="DD208" t="s">
        <v>3</v>
      </c>
      <c r="DE208" t="s">
        <v>3</v>
      </c>
      <c r="DF208" t="s">
        <v>3</v>
      </c>
      <c r="DG208" t="s">
        <v>3</v>
      </c>
      <c r="DH208" t="s">
        <v>3</v>
      </c>
      <c r="DI208" t="s">
        <v>3</v>
      </c>
      <c r="DJ208" t="s">
        <v>3</v>
      </c>
      <c r="DK208" t="s">
        <v>3</v>
      </c>
      <c r="DL208" t="s">
        <v>3</v>
      </c>
      <c r="DM208" t="s">
        <v>3</v>
      </c>
      <c r="DN208">
        <v>0</v>
      </c>
      <c r="DO208">
        <v>0</v>
      </c>
      <c r="DP208">
        <v>1</v>
      </c>
      <c r="DQ208">
        <v>1</v>
      </c>
      <c r="DU208">
        <v>1005</v>
      </c>
      <c r="DV208" t="s">
        <v>50</v>
      </c>
      <c r="DW208" t="s">
        <v>50</v>
      </c>
      <c r="DX208">
        <v>100</v>
      </c>
      <c r="EE208">
        <v>39490924</v>
      </c>
      <c r="EF208">
        <v>6</v>
      </c>
      <c r="EG208" t="s">
        <v>22</v>
      </c>
      <c r="EH208">
        <v>0</v>
      </c>
      <c r="EI208" t="s">
        <v>3</v>
      </c>
      <c r="EJ208">
        <v>1</v>
      </c>
      <c r="EK208">
        <v>62001</v>
      </c>
      <c r="EL208" t="s">
        <v>84</v>
      </c>
      <c r="EM208" t="s">
        <v>85</v>
      </c>
      <c r="EO208" t="s">
        <v>3</v>
      </c>
      <c r="EQ208">
        <v>0</v>
      </c>
      <c r="ER208">
        <v>1841.63</v>
      </c>
      <c r="ES208">
        <v>1595.41</v>
      </c>
      <c r="ET208">
        <v>8.36</v>
      </c>
      <c r="EU208">
        <v>1.35</v>
      </c>
      <c r="EV208">
        <v>237.86</v>
      </c>
      <c r="EW208">
        <v>27.53</v>
      </c>
      <c r="EX208">
        <v>0.1</v>
      </c>
      <c r="EY208">
        <v>0</v>
      </c>
      <c r="FQ208">
        <v>0</v>
      </c>
      <c r="FR208">
        <f t="shared" si="168"/>
        <v>0</v>
      </c>
      <c r="FS208">
        <v>0</v>
      </c>
      <c r="FX208">
        <v>80</v>
      </c>
      <c r="FY208">
        <v>50</v>
      </c>
      <c r="GA208" t="s">
        <v>3</v>
      </c>
      <c r="GD208">
        <v>1</v>
      </c>
      <c r="GF208">
        <v>-1815332636</v>
      </c>
      <c r="GG208">
        <v>2</v>
      </c>
      <c r="GH208">
        <v>1</v>
      </c>
      <c r="GI208">
        <v>2</v>
      </c>
      <c r="GJ208">
        <v>0</v>
      </c>
      <c r="GK208">
        <v>0</v>
      </c>
      <c r="GL208">
        <f t="shared" si="169"/>
        <v>0</v>
      </c>
      <c r="GM208">
        <f t="shared" si="170"/>
        <v>17197.88</v>
      </c>
      <c r="GN208">
        <f t="shared" si="171"/>
        <v>17197.88</v>
      </c>
      <c r="GO208">
        <f t="shared" si="172"/>
        <v>0</v>
      </c>
      <c r="GP208">
        <f t="shared" si="173"/>
        <v>0</v>
      </c>
      <c r="GR208">
        <v>0</v>
      </c>
      <c r="GS208">
        <v>3</v>
      </c>
      <c r="GT208">
        <v>0</v>
      </c>
      <c r="GU208" t="s">
        <v>3</v>
      </c>
      <c r="GV208">
        <f t="shared" si="174"/>
        <v>0</v>
      </c>
      <c r="GW208">
        <v>1</v>
      </c>
      <c r="GX208">
        <f t="shared" si="175"/>
        <v>0</v>
      </c>
      <c r="HA208">
        <v>0</v>
      </c>
      <c r="HB208">
        <v>0</v>
      </c>
      <c r="HC208">
        <f t="shared" si="176"/>
        <v>0</v>
      </c>
      <c r="IK208">
        <v>0</v>
      </c>
    </row>
    <row r="209" spans="1:245" x14ac:dyDescent="0.2">
      <c r="A209">
        <v>18</v>
      </c>
      <c r="B209">
        <v>1</v>
      </c>
      <c r="C209">
        <v>308</v>
      </c>
      <c r="E209" t="s">
        <v>86</v>
      </c>
      <c r="F209" t="s">
        <v>87</v>
      </c>
      <c r="G209" t="s">
        <v>88</v>
      </c>
      <c r="H209" t="s">
        <v>28</v>
      </c>
      <c r="I209">
        <f>I208*J209</f>
        <v>-5.6799999999999996E-2</v>
      </c>
      <c r="J209">
        <v>-7.0999999999999994E-2</v>
      </c>
      <c r="O209">
        <f t="shared" si="140"/>
        <v>-2884.17</v>
      </c>
      <c r="P209">
        <f t="shared" si="141"/>
        <v>-2884.17</v>
      </c>
      <c r="Q209">
        <f t="shared" si="142"/>
        <v>0</v>
      </c>
      <c r="R209">
        <f t="shared" si="143"/>
        <v>0</v>
      </c>
      <c r="S209">
        <f t="shared" si="144"/>
        <v>0</v>
      </c>
      <c r="T209">
        <f t="shared" si="145"/>
        <v>0</v>
      </c>
      <c r="U209">
        <f t="shared" si="146"/>
        <v>0</v>
      </c>
      <c r="V209">
        <f t="shared" si="147"/>
        <v>0</v>
      </c>
      <c r="W209">
        <f t="shared" si="148"/>
        <v>0</v>
      </c>
      <c r="X209">
        <f t="shared" si="149"/>
        <v>0</v>
      </c>
      <c r="Y209">
        <f t="shared" si="150"/>
        <v>0</v>
      </c>
      <c r="AA209">
        <v>42104813</v>
      </c>
      <c r="AB209">
        <f t="shared" si="151"/>
        <v>15481.01</v>
      </c>
      <c r="AC209">
        <f t="shared" si="152"/>
        <v>15481.01</v>
      </c>
      <c r="AD209">
        <f t="shared" si="179"/>
        <v>0</v>
      </c>
      <c r="AE209">
        <f t="shared" si="180"/>
        <v>0</v>
      </c>
      <c r="AF209">
        <f t="shared" si="181"/>
        <v>0</v>
      </c>
      <c r="AG209">
        <f t="shared" si="154"/>
        <v>0</v>
      </c>
      <c r="AH209">
        <f t="shared" si="182"/>
        <v>0</v>
      </c>
      <c r="AI209">
        <f t="shared" si="183"/>
        <v>0</v>
      </c>
      <c r="AJ209">
        <f t="shared" si="156"/>
        <v>0</v>
      </c>
      <c r="AK209">
        <v>15481.01</v>
      </c>
      <c r="AL209">
        <v>15481.01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80</v>
      </c>
      <c r="AU209">
        <v>50</v>
      </c>
      <c r="AV209">
        <v>1</v>
      </c>
      <c r="AW209">
        <v>1</v>
      </c>
      <c r="AZ209">
        <v>1</v>
      </c>
      <c r="BA209">
        <v>1</v>
      </c>
      <c r="BB209">
        <v>1</v>
      </c>
      <c r="BC209">
        <v>3.28</v>
      </c>
      <c r="BD209" t="s">
        <v>3</v>
      </c>
      <c r="BE209" t="s">
        <v>3</v>
      </c>
      <c r="BF209" t="s">
        <v>3</v>
      </c>
      <c r="BG209" t="s">
        <v>3</v>
      </c>
      <c r="BH209">
        <v>3</v>
      </c>
      <c r="BI209">
        <v>1</v>
      </c>
      <c r="BJ209" t="s">
        <v>89</v>
      </c>
      <c r="BM209">
        <v>62001</v>
      </c>
      <c r="BN209">
        <v>0</v>
      </c>
      <c r="BO209" t="s">
        <v>87</v>
      </c>
      <c r="BP209">
        <v>1</v>
      </c>
      <c r="BQ209">
        <v>6</v>
      </c>
      <c r="BR209">
        <v>1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80</v>
      </c>
      <c r="CA209">
        <v>50</v>
      </c>
      <c r="CE209">
        <v>0</v>
      </c>
      <c r="CF209">
        <v>0</v>
      </c>
      <c r="CG209">
        <v>0</v>
      </c>
      <c r="CM209">
        <v>0</v>
      </c>
      <c r="CN209" t="s">
        <v>3</v>
      </c>
      <c r="CO209">
        <v>0</v>
      </c>
      <c r="CP209">
        <f t="shared" si="157"/>
        <v>-2884.17</v>
      </c>
      <c r="CQ209">
        <f t="shared" si="158"/>
        <v>50777.712800000001</v>
      </c>
      <c r="CR209">
        <f t="shared" si="159"/>
        <v>0</v>
      </c>
      <c r="CS209">
        <f t="shared" si="160"/>
        <v>0</v>
      </c>
      <c r="CT209">
        <f t="shared" si="161"/>
        <v>0</v>
      </c>
      <c r="CU209">
        <f t="shared" si="162"/>
        <v>0</v>
      </c>
      <c r="CV209">
        <f t="shared" si="163"/>
        <v>0</v>
      </c>
      <c r="CW209">
        <f t="shared" si="164"/>
        <v>0</v>
      </c>
      <c r="CX209">
        <f t="shared" si="165"/>
        <v>0</v>
      </c>
      <c r="CY209">
        <f t="shared" si="166"/>
        <v>0</v>
      </c>
      <c r="CZ209">
        <f t="shared" si="167"/>
        <v>0</v>
      </c>
      <c r="DC209" t="s">
        <v>3</v>
      </c>
      <c r="DD209" t="s">
        <v>3</v>
      </c>
      <c r="DE209" t="s">
        <v>3</v>
      </c>
      <c r="DF209" t="s">
        <v>3</v>
      </c>
      <c r="DG209" t="s">
        <v>3</v>
      </c>
      <c r="DH209" t="s">
        <v>3</v>
      </c>
      <c r="DI209" t="s">
        <v>3</v>
      </c>
      <c r="DJ209" t="s">
        <v>3</v>
      </c>
      <c r="DK209" t="s">
        <v>3</v>
      </c>
      <c r="DL209" t="s">
        <v>3</v>
      </c>
      <c r="DM209" t="s">
        <v>3</v>
      </c>
      <c r="DN209">
        <v>0</v>
      </c>
      <c r="DO209">
        <v>0</v>
      </c>
      <c r="DP209">
        <v>1</v>
      </c>
      <c r="DQ209">
        <v>1</v>
      </c>
      <c r="DU209">
        <v>1009</v>
      </c>
      <c r="DV209" t="s">
        <v>28</v>
      </c>
      <c r="DW209" t="s">
        <v>28</v>
      </c>
      <c r="DX209">
        <v>1000</v>
      </c>
      <c r="EE209">
        <v>39490924</v>
      </c>
      <c r="EF209">
        <v>6</v>
      </c>
      <c r="EG209" t="s">
        <v>22</v>
      </c>
      <c r="EH209">
        <v>0</v>
      </c>
      <c r="EI209" t="s">
        <v>3</v>
      </c>
      <c r="EJ209">
        <v>1</v>
      </c>
      <c r="EK209">
        <v>62001</v>
      </c>
      <c r="EL209" t="s">
        <v>84</v>
      </c>
      <c r="EM209" t="s">
        <v>85</v>
      </c>
      <c r="EO209" t="s">
        <v>3</v>
      </c>
      <c r="EQ209">
        <v>0</v>
      </c>
      <c r="ER209">
        <v>15481.01</v>
      </c>
      <c r="ES209">
        <v>15481.01</v>
      </c>
      <c r="ET209">
        <v>0</v>
      </c>
      <c r="EU209">
        <v>0</v>
      </c>
      <c r="EV209">
        <v>0</v>
      </c>
      <c r="EW209">
        <v>0</v>
      </c>
      <c r="EX209">
        <v>0</v>
      </c>
      <c r="FQ209">
        <v>0</v>
      </c>
      <c r="FR209">
        <f t="shared" si="168"/>
        <v>0</v>
      </c>
      <c r="FS209">
        <v>0</v>
      </c>
      <c r="FX209">
        <v>80</v>
      </c>
      <c r="FY209">
        <v>50</v>
      </c>
      <c r="GA209" t="s">
        <v>3</v>
      </c>
      <c r="GD209">
        <v>1</v>
      </c>
      <c r="GF209">
        <v>-764270001</v>
      </c>
      <c r="GG209">
        <v>2</v>
      </c>
      <c r="GH209">
        <v>1</v>
      </c>
      <c r="GI209">
        <v>2</v>
      </c>
      <c r="GJ209">
        <v>0</v>
      </c>
      <c r="GK209">
        <v>0</v>
      </c>
      <c r="GL209">
        <f t="shared" si="169"/>
        <v>0</v>
      </c>
      <c r="GM209">
        <f t="shared" si="170"/>
        <v>-2884.17</v>
      </c>
      <c r="GN209">
        <f t="shared" si="171"/>
        <v>-2884.17</v>
      </c>
      <c r="GO209">
        <f t="shared" si="172"/>
        <v>0</v>
      </c>
      <c r="GP209">
        <f t="shared" si="173"/>
        <v>0</v>
      </c>
      <c r="GR209">
        <v>0</v>
      </c>
      <c r="GS209">
        <v>3</v>
      </c>
      <c r="GT209">
        <v>0</v>
      </c>
      <c r="GU209" t="s">
        <v>3</v>
      </c>
      <c r="GV209">
        <f t="shared" si="174"/>
        <v>0</v>
      </c>
      <c r="GW209">
        <v>1</v>
      </c>
      <c r="GX209">
        <f t="shared" si="175"/>
        <v>0</v>
      </c>
      <c r="HA209">
        <v>0</v>
      </c>
      <c r="HB209">
        <v>0</v>
      </c>
      <c r="HC209">
        <f t="shared" si="176"/>
        <v>0</v>
      </c>
      <c r="IK209">
        <v>0</v>
      </c>
    </row>
    <row r="210" spans="1:245" x14ac:dyDescent="0.2">
      <c r="A210">
        <v>18</v>
      </c>
      <c r="B210">
        <v>1</v>
      </c>
      <c r="C210">
        <v>309</v>
      </c>
      <c r="E210" t="s">
        <v>90</v>
      </c>
      <c r="F210" t="s">
        <v>65</v>
      </c>
      <c r="G210" t="s">
        <v>66</v>
      </c>
      <c r="H210" t="s">
        <v>67</v>
      </c>
      <c r="I210">
        <f>I208*J210</f>
        <v>26.666640000000001</v>
      </c>
      <c r="J210">
        <v>33.333300000000001</v>
      </c>
      <c r="O210">
        <f t="shared" si="140"/>
        <v>6977.86</v>
      </c>
      <c r="P210">
        <f t="shared" si="141"/>
        <v>6977.86</v>
      </c>
      <c r="Q210">
        <f t="shared" si="142"/>
        <v>0</v>
      </c>
      <c r="R210">
        <f t="shared" si="143"/>
        <v>0</v>
      </c>
      <c r="S210">
        <f t="shared" si="144"/>
        <v>0</v>
      </c>
      <c r="T210">
        <f t="shared" si="145"/>
        <v>0</v>
      </c>
      <c r="U210">
        <f t="shared" si="146"/>
        <v>0</v>
      </c>
      <c r="V210">
        <f t="shared" si="147"/>
        <v>0</v>
      </c>
      <c r="W210">
        <f t="shared" si="148"/>
        <v>0</v>
      </c>
      <c r="X210">
        <f t="shared" si="149"/>
        <v>0</v>
      </c>
      <c r="Y210">
        <f t="shared" si="150"/>
        <v>0</v>
      </c>
      <c r="AA210">
        <v>42104813</v>
      </c>
      <c r="AB210">
        <f t="shared" si="151"/>
        <v>261.67</v>
      </c>
      <c r="AC210">
        <f t="shared" si="152"/>
        <v>261.67</v>
      </c>
      <c r="AD210">
        <f t="shared" si="179"/>
        <v>0</v>
      </c>
      <c r="AE210">
        <f t="shared" si="180"/>
        <v>0</v>
      </c>
      <c r="AF210">
        <f t="shared" si="181"/>
        <v>0</v>
      </c>
      <c r="AG210">
        <f t="shared" si="154"/>
        <v>0</v>
      </c>
      <c r="AH210">
        <f t="shared" si="182"/>
        <v>0</v>
      </c>
      <c r="AI210">
        <f t="shared" si="183"/>
        <v>0</v>
      </c>
      <c r="AJ210">
        <f t="shared" si="156"/>
        <v>0</v>
      </c>
      <c r="AK210">
        <v>261.67</v>
      </c>
      <c r="AL210">
        <v>261.67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80</v>
      </c>
      <c r="AU210">
        <v>50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1</v>
      </c>
      <c r="BD210" t="s">
        <v>3</v>
      </c>
      <c r="BE210" t="s">
        <v>3</v>
      </c>
      <c r="BF210" t="s">
        <v>3</v>
      </c>
      <c r="BG210" t="s">
        <v>3</v>
      </c>
      <c r="BH210">
        <v>3</v>
      </c>
      <c r="BI210">
        <v>1</v>
      </c>
      <c r="BJ210" t="s">
        <v>68</v>
      </c>
      <c r="BM210">
        <v>62001</v>
      </c>
      <c r="BN210">
        <v>0</v>
      </c>
      <c r="BO210" t="s">
        <v>3</v>
      </c>
      <c r="BP210">
        <v>0</v>
      </c>
      <c r="BQ210">
        <v>6</v>
      </c>
      <c r="BR210">
        <v>0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80</v>
      </c>
      <c r="CA210">
        <v>50</v>
      </c>
      <c r="CE210">
        <v>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157"/>
        <v>6977.86</v>
      </c>
      <c r="CQ210">
        <f t="shared" si="158"/>
        <v>261.67</v>
      </c>
      <c r="CR210">
        <f t="shared" si="159"/>
        <v>0</v>
      </c>
      <c r="CS210">
        <f t="shared" si="160"/>
        <v>0</v>
      </c>
      <c r="CT210">
        <f t="shared" si="161"/>
        <v>0</v>
      </c>
      <c r="CU210">
        <f t="shared" si="162"/>
        <v>0</v>
      </c>
      <c r="CV210">
        <f t="shared" si="163"/>
        <v>0</v>
      </c>
      <c r="CW210">
        <f t="shared" si="164"/>
        <v>0</v>
      </c>
      <c r="CX210">
        <f t="shared" si="165"/>
        <v>0</v>
      </c>
      <c r="CY210">
        <f t="shared" si="166"/>
        <v>0</v>
      </c>
      <c r="CZ210">
        <f t="shared" si="167"/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0</v>
      </c>
      <c r="DO210">
        <v>0</v>
      </c>
      <c r="DP210">
        <v>1</v>
      </c>
      <c r="DQ210">
        <v>1</v>
      </c>
      <c r="DU210">
        <v>1002</v>
      </c>
      <c r="DV210" t="s">
        <v>67</v>
      </c>
      <c r="DW210" t="s">
        <v>67</v>
      </c>
      <c r="DX210">
        <v>1</v>
      </c>
      <c r="EE210">
        <v>39490924</v>
      </c>
      <c r="EF210">
        <v>6</v>
      </c>
      <c r="EG210" t="s">
        <v>22</v>
      </c>
      <c r="EH210">
        <v>0</v>
      </c>
      <c r="EI210" t="s">
        <v>3</v>
      </c>
      <c r="EJ210">
        <v>1</v>
      </c>
      <c r="EK210">
        <v>62001</v>
      </c>
      <c r="EL210" t="s">
        <v>84</v>
      </c>
      <c r="EM210" t="s">
        <v>85</v>
      </c>
      <c r="EO210" t="s">
        <v>3</v>
      </c>
      <c r="EQ210">
        <v>0</v>
      </c>
      <c r="ER210">
        <v>261.67</v>
      </c>
      <c r="ES210">
        <v>261.67</v>
      </c>
      <c r="ET210">
        <v>0</v>
      </c>
      <c r="EU210">
        <v>0</v>
      </c>
      <c r="EV210">
        <v>0</v>
      </c>
      <c r="EW210">
        <v>0</v>
      </c>
      <c r="EX210">
        <v>0</v>
      </c>
      <c r="FQ210">
        <v>0</v>
      </c>
      <c r="FR210">
        <f t="shared" si="168"/>
        <v>0</v>
      </c>
      <c r="FS210">
        <v>0</v>
      </c>
      <c r="FX210">
        <v>80</v>
      </c>
      <c r="FY210">
        <v>50</v>
      </c>
      <c r="GA210" t="s">
        <v>69</v>
      </c>
      <c r="GD210">
        <v>1</v>
      </c>
      <c r="GE210">
        <v>261.67</v>
      </c>
      <c r="GF210">
        <v>-1399667287</v>
      </c>
      <c r="GG210">
        <v>2</v>
      </c>
      <c r="GH210">
        <v>1</v>
      </c>
      <c r="GI210">
        <v>-2</v>
      </c>
      <c r="GJ210">
        <v>0</v>
      </c>
      <c r="GK210">
        <v>0</v>
      </c>
      <c r="GL210">
        <f t="shared" si="169"/>
        <v>0</v>
      </c>
      <c r="GM210">
        <f t="shared" si="170"/>
        <v>6977.86</v>
      </c>
      <c r="GN210">
        <f t="shared" si="171"/>
        <v>6977.86</v>
      </c>
      <c r="GO210">
        <f t="shared" si="172"/>
        <v>0</v>
      </c>
      <c r="GP210">
        <f t="shared" si="173"/>
        <v>0</v>
      </c>
      <c r="GR210">
        <v>3</v>
      </c>
      <c r="GS210">
        <v>5</v>
      </c>
      <c r="GT210">
        <v>0</v>
      </c>
      <c r="GU210" t="s">
        <v>3</v>
      </c>
      <c r="GV210">
        <f t="shared" si="174"/>
        <v>0</v>
      </c>
      <c r="GW210">
        <v>1</v>
      </c>
      <c r="GX210">
        <f t="shared" si="175"/>
        <v>0</v>
      </c>
      <c r="HA210">
        <v>0</v>
      </c>
      <c r="HB210">
        <v>0</v>
      </c>
      <c r="HC210">
        <f t="shared" si="176"/>
        <v>0</v>
      </c>
      <c r="IK210">
        <v>0</v>
      </c>
    </row>
    <row r="211" spans="1:245" x14ac:dyDescent="0.2">
      <c r="A211">
        <v>17</v>
      </c>
      <c r="B211">
        <v>1</v>
      </c>
      <c r="C211">
        <f>ROW(SmtRes!A317)</f>
        <v>317</v>
      </c>
      <c r="D211">
        <f>ROW(EtalonRes!A300)</f>
        <v>300</v>
      </c>
      <c r="E211" t="s">
        <v>91</v>
      </c>
      <c r="F211" t="s">
        <v>332</v>
      </c>
      <c r="G211" t="s">
        <v>333</v>
      </c>
      <c r="H211" t="s">
        <v>33</v>
      </c>
      <c r="I211">
        <f>ROUND(7.6/100,9)</f>
        <v>7.5999999999999998E-2</v>
      </c>
      <c r="J211">
        <v>0</v>
      </c>
      <c r="O211">
        <f t="shared" si="140"/>
        <v>5086.1000000000004</v>
      </c>
      <c r="P211">
        <f t="shared" si="141"/>
        <v>581.4</v>
      </c>
      <c r="Q211">
        <f t="shared" si="142"/>
        <v>22.12</v>
      </c>
      <c r="R211">
        <f t="shared" si="143"/>
        <v>21.47</v>
      </c>
      <c r="S211">
        <f t="shared" si="144"/>
        <v>4482.58</v>
      </c>
      <c r="T211">
        <f t="shared" si="145"/>
        <v>0</v>
      </c>
      <c r="U211">
        <f t="shared" si="146"/>
        <v>17.19652</v>
      </c>
      <c r="V211">
        <f t="shared" si="147"/>
        <v>5.4719999999999998E-2</v>
      </c>
      <c r="W211">
        <f t="shared" si="148"/>
        <v>0</v>
      </c>
      <c r="X211">
        <f t="shared" si="149"/>
        <v>3558.2</v>
      </c>
      <c r="Y211">
        <f t="shared" si="150"/>
        <v>2252.0300000000002</v>
      </c>
      <c r="AA211">
        <v>42104813</v>
      </c>
      <c r="AB211">
        <f t="shared" si="151"/>
        <v>3249.33</v>
      </c>
      <c r="AC211">
        <f t="shared" si="152"/>
        <v>1197.18</v>
      </c>
      <c r="AD211">
        <f t="shared" si="179"/>
        <v>22.51</v>
      </c>
      <c r="AE211">
        <f t="shared" si="180"/>
        <v>9.7200000000000006</v>
      </c>
      <c r="AF211">
        <f t="shared" si="181"/>
        <v>2029.64</v>
      </c>
      <c r="AG211">
        <f t="shared" si="154"/>
        <v>0</v>
      </c>
      <c r="AH211">
        <f t="shared" si="182"/>
        <v>226.27</v>
      </c>
      <c r="AI211">
        <f t="shared" si="183"/>
        <v>0.72</v>
      </c>
      <c r="AJ211">
        <f t="shared" si="156"/>
        <v>0</v>
      </c>
      <c r="AK211">
        <v>3249.33</v>
      </c>
      <c r="AL211">
        <v>1197.18</v>
      </c>
      <c r="AM211">
        <v>22.51</v>
      </c>
      <c r="AN211">
        <v>9.7200000000000006</v>
      </c>
      <c r="AO211">
        <v>2029.64</v>
      </c>
      <c r="AP211">
        <v>0</v>
      </c>
      <c r="AQ211">
        <v>226.27</v>
      </c>
      <c r="AR211">
        <v>0.72</v>
      </c>
      <c r="AS211">
        <v>0</v>
      </c>
      <c r="AT211">
        <v>79</v>
      </c>
      <c r="AU211">
        <v>50</v>
      </c>
      <c r="AV211">
        <v>1</v>
      </c>
      <c r="AW211">
        <v>1</v>
      </c>
      <c r="AZ211">
        <v>1</v>
      </c>
      <c r="BA211">
        <v>29.06</v>
      </c>
      <c r="BB211">
        <v>12.93</v>
      </c>
      <c r="BC211">
        <v>6.39</v>
      </c>
      <c r="BD211" t="s">
        <v>3</v>
      </c>
      <c r="BE211" t="s">
        <v>3</v>
      </c>
      <c r="BF211" t="s">
        <v>3</v>
      </c>
      <c r="BG211" t="s">
        <v>3</v>
      </c>
      <c r="BH211">
        <v>0</v>
      </c>
      <c r="BI211">
        <v>1</v>
      </c>
      <c r="BJ211" t="s">
        <v>334</v>
      </c>
      <c r="BM211">
        <v>61001</v>
      </c>
      <c r="BN211">
        <v>0</v>
      </c>
      <c r="BO211" t="s">
        <v>332</v>
      </c>
      <c r="BP211">
        <v>1</v>
      </c>
      <c r="BQ211">
        <v>6</v>
      </c>
      <c r="BR211">
        <v>0</v>
      </c>
      <c r="BS211">
        <v>29.06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79</v>
      </c>
      <c r="CA211">
        <v>50</v>
      </c>
      <c r="CE211">
        <v>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157"/>
        <v>5086.1000000000004</v>
      </c>
      <c r="CQ211">
        <f t="shared" si="158"/>
        <v>7649.9802</v>
      </c>
      <c r="CR211">
        <f t="shared" si="159"/>
        <v>291.05430000000001</v>
      </c>
      <c r="CS211">
        <f t="shared" si="160"/>
        <v>282.46320000000003</v>
      </c>
      <c r="CT211">
        <f t="shared" si="161"/>
        <v>58981.338400000001</v>
      </c>
      <c r="CU211">
        <f t="shared" si="162"/>
        <v>0</v>
      </c>
      <c r="CV211">
        <f t="shared" si="163"/>
        <v>226.27</v>
      </c>
      <c r="CW211">
        <f t="shared" si="164"/>
        <v>0.72</v>
      </c>
      <c r="CX211">
        <f t="shared" si="165"/>
        <v>0</v>
      </c>
      <c r="CY211">
        <f t="shared" si="166"/>
        <v>3558.1995000000002</v>
      </c>
      <c r="CZ211">
        <f t="shared" si="167"/>
        <v>2252.0250000000001</v>
      </c>
      <c r="DC211" t="s">
        <v>3</v>
      </c>
      <c r="DD211" t="s">
        <v>3</v>
      </c>
      <c r="DE211" t="s">
        <v>3</v>
      </c>
      <c r="DF211" t="s">
        <v>3</v>
      </c>
      <c r="DG211" t="s">
        <v>3</v>
      </c>
      <c r="DH211" t="s">
        <v>3</v>
      </c>
      <c r="DI211" t="s">
        <v>3</v>
      </c>
      <c r="DJ211" t="s">
        <v>3</v>
      </c>
      <c r="DK211" t="s">
        <v>3</v>
      </c>
      <c r="DL211" t="s">
        <v>3</v>
      </c>
      <c r="DM211" t="s">
        <v>3</v>
      </c>
      <c r="DN211">
        <v>0</v>
      </c>
      <c r="DO211">
        <v>0</v>
      </c>
      <c r="DP211">
        <v>1</v>
      </c>
      <c r="DQ211">
        <v>1</v>
      </c>
      <c r="DU211">
        <v>1013</v>
      </c>
      <c r="DV211" t="s">
        <v>33</v>
      </c>
      <c r="DW211" t="s">
        <v>33</v>
      </c>
      <c r="DX211">
        <v>1</v>
      </c>
      <c r="EE211">
        <v>39490923</v>
      </c>
      <c r="EF211">
        <v>6</v>
      </c>
      <c r="EG211" t="s">
        <v>22</v>
      </c>
      <c r="EH211">
        <v>0</v>
      </c>
      <c r="EI211" t="s">
        <v>3</v>
      </c>
      <c r="EJ211">
        <v>1</v>
      </c>
      <c r="EK211">
        <v>61001</v>
      </c>
      <c r="EL211" t="s">
        <v>35</v>
      </c>
      <c r="EM211" t="s">
        <v>36</v>
      </c>
      <c r="EO211" t="s">
        <v>3</v>
      </c>
      <c r="EQ211">
        <v>0</v>
      </c>
      <c r="ER211">
        <v>3249.33</v>
      </c>
      <c r="ES211">
        <v>1197.18</v>
      </c>
      <c r="ET211">
        <v>22.51</v>
      </c>
      <c r="EU211">
        <v>9.7200000000000006</v>
      </c>
      <c r="EV211">
        <v>2029.64</v>
      </c>
      <c r="EW211">
        <v>226.27</v>
      </c>
      <c r="EX211">
        <v>0.72</v>
      </c>
      <c r="EY211">
        <v>0</v>
      </c>
      <c r="FQ211">
        <v>0</v>
      </c>
      <c r="FR211">
        <f t="shared" si="168"/>
        <v>0</v>
      </c>
      <c r="FS211">
        <v>0</v>
      </c>
      <c r="FX211">
        <v>79</v>
      </c>
      <c r="FY211">
        <v>50</v>
      </c>
      <c r="GA211" t="s">
        <v>3</v>
      </c>
      <c r="GD211">
        <v>1</v>
      </c>
      <c r="GF211">
        <v>-1980897676</v>
      </c>
      <c r="GG211">
        <v>2</v>
      </c>
      <c r="GH211">
        <v>1</v>
      </c>
      <c r="GI211">
        <v>2</v>
      </c>
      <c r="GJ211">
        <v>0</v>
      </c>
      <c r="GK211">
        <v>0</v>
      </c>
      <c r="GL211">
        <f t="shared" si="169"/>
        <v>0</v>
      </c>
      <c r="GM211">
        <f t="shared" si="170"/>
        <v>10896.33</v>
      </c>
      <c r="GN211">
        <f t="shared" si="171"/>
        <v>10896.33</v>
      </c>
      <c r="GO211">
        <f t="shared" si="172"/>
        <v>0</v>
      </c>
      <c r="GP211">
        <f t="shared" si="173"/>
        <v>0</v>
      </c>
      <c r="GR211">
        <v>0</v>
      </c>
      <c r="GS211">
        <v>3</v>
      </c>
      <c r="GT211">
        <v>0</v>
      </c>
      <c r="GU211" t="s">
        <v>3</v>
      </c>
      <c r="GV211">
        <f t="shared" si="174"/>
        <v>0</v>
      </c>
      <c r="GW211">
        <v>1</v>
      </c>
      <c r="GX211">
        <f t="shared" si="175"/>
        <v>0</v>
      </c>
      <c r="HA211">
        <v>0</v>
      </c>
      <c r="HB211">
        <v>0</v>
      </c>
      <c r="HC211">
        <f t="shared" si="176"/>
        <v>0</v>
      </c>
      <c r="IK211">
        <v>0</v>
      </c>
    </row>
    <row r="212" spans="1:245" x14ac:dyDescent="0.2">
      <c r="A212">
        <v>18</v>
      </c>
      <c r="B212">
        <v>1</v>
      </c>
      <c r="C212">
        <v>317</v>
      </c>
      <c r="E212" t="s">
        <v>93</v>
      </c>
      <c r="F212" t="s">
        <v>26</v>
      </c>
      <c r="G212" t="s">
        <v>27</v>
      </c>
      <c r="H212" t="s">
        <v>28</v>
      </c>
      <c r="I212">
        <f>I211*J212</f>
        <v>0.25688</v>
      </c>
      <c r="J212">
        <v>3.38</v>
      </c>
      <c r="O212">
        <f t="shared" si="140"/>
        <v>0</v>
      </c>
      <c r="P212">
        <f t="shared" si="141"/>
        <v>0</v>
      </c>
      <c r="Q212">
        <f t="shared" si="142"/>
        <v>0</v>
      </c>
      <c r="R212">
        <f t="shared" si="143"/>
        <v>0</v>
      </c>
      <c r="S212">
        <f t="shared" si="144"/>
        <v>0</v>
      </c>
      <c r="T212">
        <f t="shared" si="145"/>
        <v>0</v>
      </c>
      <c r="U212">
        <f t="shared" si="146"/>
        <v>0</v>
      </c>
      <c r="V212">
        <f t="shared" si="147"/>
        <v>0</v>
      </c>
      <c r="W212">
        <f t="shared" si="148"/>
        <v>0</v>
      </c>
      <c r="X212">
        <f t="shared" si="149"/>
        <v>0</v>
      </c>
      <c r="Y212">
        <f t="shared" si="150"/>
        <v>0</v>
      </c>
      <c r="AA212">
        <v>42104813</v>
      </c>
      <c r="AB212">
        <f t="shared" si="151"/>
        <v>0</v>
      </c>
      <c r="AC212">
        <f t="shared" si="152"/>
        <v>0</v>
      </c>
      <c r="AD212">
        <f t="shared" si="179"/>
        <v>0</v>
      </c>
      <c r="AE212">
        <f t="shared" si="180"/>
        <v>0</v>
      </c>
      <c r="AF212">
        <f t="shared" si="181"/>
        <v>0</v>
      </c>
      <c r="AG212">
        <f t="shared" si="154"/>
        <v>0</v>
      </c>
      <c r="AH212">
        <f t="shared" si="182"/>
        <v>0</v>
      </c>
      <c r="AI212">
        <f t="shared" si="183"/>
        <v>0</v>
      </c>
      <c r="AJ212">
        <f t="shared" si="156"/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79</v>
      </c>
      <c r="AU212">
        <v>50</v>
      </c>
      <c r="AV212">
        <v>1</v>
      </c>
      <c r="AW212">
        <v>1</v>
      </c>
      <c r="AZ212">
        <v>1</v>
      </c>
      <c r="BA212">
        <v>1</v>
      </c>
      <c r="BB212">
        <v>1</v>
      </c>
      <c r="BC212">
        <v>1</v>
      </c>
      <c r="BD212" t="s">
        <v>3</v>
      </c>
      <c r="BE212" t="s">
        <v>3</v>
      </c>
      <c r="BF212" t="s">
        <v>3</v>
      </c>
      <c r="BG212" t="s">
        <v>3</v>
      </c>
      <c r="BH212">
        <v>3</v>
      </c>
      <c r="BI212">
        <v>1</v>
      </c>
      <c r="BJ212" t="s">
        <v>29</v>
      </c>
      <c r="BM212">
        <v>61001</v>
      </c>
      <c r="BN212">
        <v>0</v>
      </c>
      <c r="BO212" t="s">
        <v>3</v>
      </c>
      <c r="BP212">
        <v>0</v>
      </c>
      <c r="BQ212">
        <v>6</v>
      </c>
      <c r="BR212">
        <v>0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 t="s">
        <v>3</v>
      </c>
      <c r="BZ212">
        <v>79</v>
      </c>
      <c r="CA212">
        <v>50</v>
      </c>
      <c r="CE212">
        <v>0</v>
      </c>
      <c r="CF212">
        <v>0</v>
      </c>
      <c r="CG212">
        <v>0</v>
      </c>
      <c r="CM212">
        <v>0</v>
      </c>
      <c r="CN212" t="s">
        <v>3</v>
      </c>
      <c r="CO212">
        <v>0</v>
      </c>
      <c r="CP212">
        <f t="shared" si="157"/>
        <v>0</v>
      </c>
      <c r="CQ212">
        <f t="shared" si="158"/>
        <v>0</v>
      </c>
      <c r="CR212">
        <f t="shared" si="159"/>
        <v>0</v>
      </c>
      <c r="CS212">
        <f t="shared" si="160"/>
        <v>0</v>
      </c>
      <c r="CT212">
        <f t="shared" si="161"/>
        <v>0</v>
      </c>
      <c r="CU212">
        <f t="shared" si="162"/>
        <v>0</v>
      </c>
      <c r="CV212">
        <f t="shared" si="163"/>
        <v>0</v>
      </c>
      <c r="CW212">
        <f t="shared" si="164"/>
        <v>0</v>
      </c>
      <c r="CX212">
        <f t="shared" si="165"/>
        <v>0</v>
      </c>
      <c r="CY212">
        <f t="shared" si="166"/>
        <v>0</v>
      </c>
      <c r="CZ212">
        <f t="shared" si="167"/>
        <v>0</v>
      </c>
      <c r="DC212" t="s">
        <v>3</v>
      </c>
      <c r="DD212" t="s">
        <v>3</v>
      </c>
      <c r="DE212" t="s">
        <v>3</v>
      </c>
      <c r="DF212" t="s">
        <v>3</v>
      </c>
      <c r="DG212" t="s">
        <v>3</v>
      </c>
      <c r="DH212" t="s">
        <v>3</v>
      </c>
      <c r="DI212" t="s">
        <v>3</v>
      </c>
      <c r="DJ212" t="s">
        <v>3</v>
      </c>
      <c r="DK212" t="s">
        <v>3</v>
      </c>
      <c r="DL212" t="s">
        <v>3</v>
      </c>
      <c r="DM212" t="s">
        <v>3</v>
      </c>
      <c r="DN212">
        <v>0</v>
      </c>
      <c r="DO212">
        <v>0</v>
      </c>
      <c r="DP212">
        <v>1</v>
      </c>
      <c r="DQ212">
        <v>1</v>
      </c>
      <c r="DU212">
        <v>1009</v>
      </c>
      <c r="DV212" t="s">
        <v>28</v>
      </c>
      <c r="DW212" t="s">
        <v>28</v>
      </c>
      <c r="DX212">
        <v>1000</v>
      </c>
      <c r="EE212">
        <v>39490923</v>
      </c>
      <c r="EF212">
        <v>6</v>
      </c>
      <c r="EG212" t="s">
        <v>22</v>
      </c>
      <c r="EH212">
        <v>0</v>
      </c>
      <c r="EI212" t="s">
        <v>3</v>
      </c>
      <c r="EJ212">
        <v>1</v>
      </c>
      <c r="EK212">
        <v>61001</v>
      </c>
      <c r="EL212" t="s">
        <v>35</v>
      </c>
      <c r="EM212" t="s">
        <v>36</v>
      </c>
      <c r="EO212" t="s">
        <v>3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FQ212">
        <v>0</v>
      </c>
      <c r="FR212">
        <f t="shared" si="168"/>
        <v>0</v>
      </c>
      <c r="FS212">
        <v>0</v>
      </c>
      <c r="FX212">
        <v>79</v>
      </c>
      <c r="FY212">
        <v>50</v>
      </c>
      <c r="GA212" t="s">
        <v>3</v>
      </c>
      <c r="GD212">
        <v>1</v>
      </c>
      <c r="GF212">
        <v>1876412176</v>
      </c>
      <c r="GG212">
        <v>2</v>
      </c>
      <c r="GH212">
        <v>1</v>
      </c>
      <c r="GI212">
        <v>-2</v>
      </c>
      <c r="GJ212">
        <v>0</v>
      </c>
      <c r="GK212">
        <v>0</v>
      </c>
      <c r="GL212">
        <f t="shared" si="169"/>
        <v>0</v>
      </c>
      <c r="GM212">
        <f t="shared" si="170"/>
        <v>0</v>
      </c>
      <c r="GN212">
        <f t="shared" si="171"/>
        <v>0</v>
      </c>
      <c r="GO212">
        <f t="shared" si="172"/>
        <v>0</v>
      </c>
      <c r="GP212">
        <f t="shared" si="173"/>
        <v>0</v>
      </c>
      <c r="GR212">
        <v>0</v>
      </c>
      <c r="GS212">
        <v>3</v>
      </c>
      <c r="GT212">
        <v>0</v>
      </c>
      <c r="GU212" t="s">
        <v>3</v>
      </c>
      <c r="GV212">
        <f t="shared" si="174"/>
        <v>0</v>
      </c>
      <c r="GW212">
        <v>1</v>
      </c>
      <c r="GX212">
        <f t="shared" si="175"/>
        <v>0</v>
      </c>
      <c r="HA212">
        <v>0</v>
      </c>
      <c r="HB212">
        <v>0</v>
      </c>
      <c r="HC212">
        <f t="shared" si="176"/>
        <v>0</v>
      </c>
      <c r="IK212">
        <v>0</v>
      </c>
    </row>
    <row r="213" spans="1:245" x14ac:dyDescent="0.2">
      <c r="A213">
        <v>17</v>
      </c>
      <c r="B213">
        <v>1</v>
      </c>
      <c r="C213">
        <f>ROW(SmtRes!A330)</f>
        <v>330</v>
      </c>
      <c r="D213">
        <f>ROW(EtalonRes!A312)</f>
        <v>312</v>
      </c>
      <c r="E213" t="s">
        <v>95</v>
      </c>
      <c r="F213" t="s">
        <v>335</v>
      </c>
      <c r="G213" t="s">
        <v>336</v>
      </c>
      <c r="H213" t="s">
        <v>50</v>
      </c>
      <c r="I213">
        <f>ROUND(37.8/100,9)</f>
        <v>0.378</v>
      </c>
      <c r="J213">
        <v>0</v>
      </c>
      <c r="O213">
        <f t="shared" si="140"/>
        <v>5331.52</v>
      </c>
      <c r="P213">
        <f t="shared" si="141"/>
        <v>2090.77</v>
      </c>
      <c r="Q213">
        <f t="shared" si="142"/>
        <v>34.76</v>
      </c>
      <c r="R213">
        <f t="shared" si="143"/>
        <v>14.83</v>
      </c>
      <c r="S213">
        <f t="shared" si="144"/>
        <v>3205.99</v>
      </c>
      <c r="T213">
        <f t="shared" si="145"/>
        <v>0</v>
      </c>
      <c r="U213">
        <f t="shared" si="146"/>
        <v>12.768840000000001</v>
      </c>
      <c r="V213">
        <f t="shared" si="147"/>
        <v>3.78E-2</v>
      </c>
      <c r="W213">
        <f t="shared" si="148"/>
        <v>0</v>
      </c>
      <c r="X213">
        <f t="shared" si="149"/>
        <v>2576.66</v>
      </c>
      <c r="Y213">
        <f t="shared" si="150"/>
        <v>1610.41</v>
      </c>
      <c r="AA213">
        <v>42104813</v>
      </c>
      <c r="AB213">
        <f t="shared" si="151"/>
        <v>1912.8</v>
      </c>
      <c r="AC213">
        <f t="shared" si="152"/>
        <v>1612.58</v>
      </c>
      <c r="AD213">
        <f t="shared" si="179"/>
        <v>8.36</v>
      </c>
      <c r="AE213">
        <f t="shared" si="180"/>
        <v>1.35</v>
      </c>
      <c r="AF213">
        <f t="shared" si="181"/>
        <v>291.86</v>
      </c>
      <c r="AG213">
        <f t="shared" si="154"/>
        <v>0</v>
      </c>
      <c r="AH213">
        <f t="shared" si="182"/>
        <v>33.78</v>
      </c>
      <c r="AI213">
        <f t="shared" si="183"/>
        <v>0.1</v>
      </c>
      <c r="AJ213">
        <f t="shared" si="156"/>
        <v>0</v>
      </c>
      <c r="AK213">
        <v>1912.8</v>
      </c>
      <c r="AL213">
        <v>1612.58</v>
      </c>
      <c r="AM213">
        <v>8.36</v>
      </c>
      <c r="AN213">
        <v>1.35</v>
      </c>
      <c r="AO213">
        <v>291.86</v>
      </c>
      <c r="AP213">
        <v>0</v>
      </c>
      <c r="AQ213">
        <v>33.78</v>
      </c>
      <c r="AR213">
        <v>0.1</v>
      </c>
      <c r="AS213">
        <v>0</v>
      </c>
      <c r="AT213">
        <v>80</v>
      </c>
      <c r="AU213">
        <v>50</v>
      </c>
      <c r="AV213">
        <v>1</v>
      </c>
      <c r="AW213">
        <v>1</v>
      </c>
      <c r="AZ213">
        <v>1</v>
      </c>
      <c r="BA213">
        <v>29.06</v>
      </c>
      <c r="BB213">
        <v>11</v>
      </c>
      <c r="BC213">
        <v>3.43</v>
      </c>
      <c r="BD213" t="s">
        <v>3</v>
      </c>
      <c r="BE213" t="s">
        <v>3</v>
      </c>
      <c r="BF213" t="s">
        <v>3</v>
      </c>
      <c r="BG213" t="s">
        <v>3</v>
      </c>
      <c r="BH213">
        <v>0</v>
      </c>
      <c r="BI213">
        <v>1</v>
      </c>
      <c r="BJ213" t="s">
        <v>337</v>
      </c>
      <c r="BM213">
        <v>62001</v>
      </c>
      <c r="BN213">
        <v>0</v>
      </c>
      <c r="BO213" t="s">
        <v>335</v>
      </c>
      <c r="BP213">
        <v>1</v>
      </c>
      <c r="BQ213">
        <v>6</v>
      </c>
      <c r="BR213">
        <v>0</v>
      </c>
      <c r="BS213">
        <v>29.06</v>
      </c>
      <c r="BT213">
        <v>1</v>
      </c>
      <c r="BU213">
        <v>1</v>
      </c>
      <c r="BV213">
        <v>1</v>
      </c>
      <c r="BW213">
        <v>1</v>
      </c>
      <c r="BX213">
        <v>1</v>
      </c>
      <c r="BY213" t="s">
        <v>3</v>
      </c>
      <c r="BZ213">
        <v>80</v>
      </c>
      <c r="CA213">
        <v>50</v>
      </c>
      <c r="CE213">
        <v>0</v>
      </c>
      <c r="CF213">
        <v>0</v>
      </c>
      <c r="CG213">
        <v>0</v>
      </c>
      <c r="CM213">
        <v>0</v>
      </c>
      <c r="CN213" t="s">
        <v>3</v>
      </c>
      <c r="CO213">
        <v>0</v>
      </c>
      <c r="CP213">
        <f t="shared" si="157"/>
        <v>5331.52</v>
      </c>
      <c r="CQ213">
        <f t="shared" si="158"/>
        <v>5531.1494000000002</v>
      </c>
      <c r="CR213">
        <f t="shared" si="159"/>
        <v>91.96</v>
      </c>
      <c r="CS213">
        <f t="shared" si="160"/>
        <v>39.231000000000002</v>
      </c>
      <c r="CT213">
        <f t="shared" si="161"/>
        <v>8481.4516000000003</v>
      </c>
      <c r="CU213">
        <f t="shared" si="162"/>
        <v>0</v>
      </c>
      <c r="CV213">
        <f t="shared" si="163"/>
        <v>33.78</v>
      </c>
      <c r="CW213">
        <f t="shared" si="164"/>
        <v>0.1</v>
      </c>
      <c r="CX213">
        <f t="shared" si="165"/>
        <v>0</v>
      </c>
      <c r="CY213">
        <f t="shared" si="166"/>
        <v>2576.6559999999999</v>
      </c>
      <c r="CZ213">
        <f t="shared" si="167"/>
        <v>1610.41</v>
      </c>
      <c r="DC213" t="s">
        <v>3</v>
      </c>
      <c r="DD213" t="s">
        <v>3</v>
      </c>
      <c r="DE213" t="s">
        <v>3</v>
      </c>
      <c r="DF213" t="s">
        <v>3</v>
      </c>
      <c r="DG213" t="s">
        <v>3</v>
      </c>
      <c r="DH213" t="s">
        <v>3</v>
      </c>
      <c r="DI213" t="s">
        <v>3</v>
      </c>
      <c r="DJ213" t="s">
        <v>3</v>
      </c>
      <c r="DK213" t="s">
        <v>3</v>
      </c>
      <c r="DL213" t="s">
        <v>3</v>
      </c>
      <c r="DM213" t="s">
        <v>3</v>
      </c>
      <c r="DN213">
        <v>0</v>
      </c>
      <c r="DO213">
        <v>0</v>
      </c>
      <c r="DP213">
        <v>1</v>
      </c>
      <c r="DQ213">
        <v>1</v>
      </c>
      <c r="DU213">
        <v>1005</v>
      </c>
      <c r="DV213" t="s">
        <v>50</v>
      </c>
      <c r="DW213" t="s">
        <v>50</v>
      </c>
      <c r="DX213">
        <v>100</v>
      </c>
      <c r="EE213">
        <v>39490924</v>
      </c>
      <c r="EF213">
        <v>6</v>
      </c>
      <c r="EG213" t="s">
        <v>22</v>
      </c>
      <c r="EH213">
        <v>0</v>
      </c>
      <c r="EI213" t="s">
        <v>3</v>
      </c>
      <c r="EJ213">
        <v>1</v>
      </c>
      <c r="EK213">
        <v>62001</v>
      </c>
      <c r="EL213" t="s">
        <v>84</v>
      </c>
      <c r="EM213" t="s">
        <v>85</v>
      </c>
      <c r="EO213" t="s">
        <v>3</v>
      </c>
      <c r="EQ213">
        <v>0</v>
      </c>
      <c r="ER213">
        <v>1912.8</v>
      </c>
      <c r="ES213">
        <v>1612.58</v>
      </c>
      <c r="ET213">
        <v>8.36</v>
      </c>
      <c r="EU213">
        <v>1.35</v>
      </c>
      <c r="EV213">
        <v>291.86</v>
      </c>
      <c r="EW213">
        <v>33.78</v>
      </c>
      <c r="EX213">
        <v>0.1</v>
      </c>
      <c r="EY213">
        <v>0</v>
      </c>
      <c r="FQ213">
        <v>0</v>
      </c>
      <c r="FR213">
        <f t="shared" si="168"/>
        <v>0</v>
      </c>
      <c r="FS213">
        <v>0</v>
      </c>
      <c r="FX213">
        <v>80</v>
      </c>
      <c r="FY213">
        <v>50</v>
      </c>
      <c r="GA213" t="s">
        <v>3</v>
      </c>
      <c r="GD213">
        <v>1</v>
      </c>
      <c r="GF213">
        <v>-572678831</v>
      </c>
      <c r="GG213">
        <v>2</v>
      </c>
      <c r="GH213">
        <v>1</v>
      </c>
      <c r="GI213">
        <v>2</v>
      </c>
      <c r="GJ213">
        <v>0</v>
      </c>
      <c r="GK213">
        <v>0</v>
      </c>
      <c r="GL213">
        <f t="shared" si="169"/>
        <v>0</v>
      </c>
      <c r="GM213">
        <f t="shared" si="170"/>
        <v>9518.59</v>
      </c>
      <c r="GN213">
        <f t="shared" si="171"/>
        <v>9518.59</v>
      </c>
      <c r="GO213">
        <f t="shared" si="172"/>
        <v>0</v>
      </c>
      <c r="GP213">
        <f t="shared" si="173"/>
        <v>0</v>
      </c>
      <c r="GR213">
        <v>0</v>
      </c>
      <c r="GS213">
        <v>3</v>
      </c>
      <c r="GT213">
        <v>0</v>
      </c>
      <c r="GU213" t="s">
        <v>3</v>
      </c>
      <c r="GV213">
        <f t="shared" si="174"/>
        <v>0</v>
      </c>
      <c r="GW213">
        <v>1</v>
      </c>
      <c r="GX213">
        <f t="shared" si="175"/>
        <v>0</v>
      </c>
      <c r="HA213">
        <v>0</v>
      </c>
      <c r="HB213">
        <v>0</v>
      </c>
      <c r="HC213">
        <f t="shared" si="176"/>
        <v>0</v>
      </c>
      <c r="IK213">
        <v>0</v>
      </c>
    </row>
    <row r="214" spans="1:245" x14ac:dyDescent="0.2">
      <c r="A214">
        <v>18</v>
      </c>
      <c r="B214">
        <v>1</v>
      </c>
      <c r="C214">
        <v>327</v>
      </c>
      <c r="E214" t="s">
        <v>102</v>
      </c>
      <c r="F214" t="s">
        <v>87</v>
      </c>
      <c r="G214" t="s">
        <v>88</v>
      </c>
      <c r="H214" t="s">
        <v>28</v>
      </c>
      <c r="I214">
        <f>I213*J214</f>
        <v>-2.6838000000000004E-2</v>
      </c>
      <c r="J214">
        <v>-7.1000000000000008E-2</v>
      </c>
      <c r="O214">
        <f t="shared" si="140"/>
        <v>-1362.77</v>
      </c>
      <c r="P214">
        <f t="shared" si="141"/>
        <v>-1362.77</v>
      </c>
      <c r="Q214">
        <f t="shared" si="142"/>
        <v>0</v>
      </c>
      <c r="R214">
        <f t="shared" si="143"/>
        <v>0</v>
      </c>
      <c r="S214">
        <f t="shared" si="144"/>
        <v>0</v>
      </c>
      <c r="T214">
        <f t="shared" si="145"/>
        <v>0</v>
      </c>
      <c r="U214">
        <f t="shared" si="146"/>
        <v>0</v>
      </c>
      <c r="V214">
        <f t="shared" si="147"/>
        <v>0</v>
      </c>
      <c r="W214">
        <f t="shared" si="148"/>
        <v>0</v>
      </c>
      <c r="X214">
        <f t="shared" si="149"/>
        <v>0</v>
      </c>
      <c r="Y214">
        <f t="shared" si="150"/>
        <v>0</v>
      </c>
      <c r="AA214">
        <v>42104813</v>
      </c>
      <c r="AB214">
        <f t="shared" si="151"/>
        <v>15481.01</v>
      </c>
      <c r="AC214">
        <f t="shared" si="152"/>
        <v>15481.01</v>
      </c>
      <c r="AD214">
        <f t="shared" si="179"/>
        <v>0</v>
      </c>
      <c r="AE214">
        <f t="shared" si="180"/>
        <v>0</v>
      </c>
      <c r="AF214">
        <f t="shared" si="181"/>
        <v>0</v>
      </c>
      <c r="AG214">
        <f t="shared" si="154"/>
        <v>0</v>
      </c>
      <c r="AH214">
        <f t="shared" si="182"/>
        <v>0</v>
      </c>
      <c r="AI214">
        <f t="shared" si="183"/>
        <v>0</v>
      </c>
      <c r="AJ214">
        <f t="shared" si="156"/>
        <v>0</v>
      </c>
      <c r="AK214">
        <v>15481.01</v>
      </c>
      <c r="AL214">
        <v>15481.01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80</v>
      </c>
      <c r="AU214">
        <v>50</v>
      </c>
      <c r="AV214">
        <v>1</v>
      </c>
      <c r="AW214">
        <v>1</v>
      </c>
      <c r="AZ214">
        <v>1</v>
      </c>
      <c r="BA214">
        <v>1</v>
      </c>
      <c r="BB214">
        <v>1</v>
      </c>
      <c r="BC214">
        <v>3.28</v>
      </c>
      <c r="BD214" t="s">
        <v>3</v>
      </c>
      <c r="BE214" t="s">
        <v>3</v>
      </c>
      <c r="BF214" t="s">
        <v>3</v>
      </c>
      <c r="BG214" t="s">
        <v>3</v>
      </c>
      <c r="BH214">
        <v>3</v>
      </c>
      <c r="BI214">
        <v>1</v>
      </c>
      <c r="BJ214" t="s">
        <v>89</v>
      </c>
      <c r="BM214">
        <v>62001</v>
      </c>
      <c r="BN214">
        <v>0</v>
      </c>
      <c r="BO214" t="s">
        <v>87</v>
      </c>
      <c r="BP214">
        <v>1</v>
      </c>
      <c r="BQ214">
        <v>6</v>
      </c>
      <c r="BR214">
        <v>1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 t="s">
        <v>3</v>
      </c>
      <c r="BZ214">
        <v>80</v>
      </c>
      <c r="CA214">
        <v>50</v>
      </c>
      <c r="CE214">
        <v>0</v>
      </c>
      <c r="CF214">
        <v>0</v>
      </c>
      <c r="CG214">
        <v>0</v>
      </c>
      <c r="CM214">
        <v>0</v>
      </c>
      <c r="CN214" t="s">
        <v>3</v>
      </c>
      <c r="CO214">
        <v>0</v>
      </c>
      <c r="CP214">
        <f t="shared" si="157"/>
        <v>-1362.77</v>
      </c>
      <c r="CQ214">
        <f t="shared" si="158"/>
        <v>50777.712800000001</v>
      </c>
      <c r="CR214">
        <f t="shared" si="159"/>
        <v>0</v>
      </c>
      <c r="CS214">
        <f t="shared" si="160"/>
        <v>0</v>
      </c>
      <c r="CT214">
        <f t="shared" si="161"/>
        <v>0</v>
      </c>
      <c r="CU214">
        <f t="shared" si="162"/>
        <v>0</v>
      </c>
      <c r="CV214">
        <f t="shared" si="163"/>
        <v>0</v>
      </c>
      <c r="CW214">
        <f t="shared" si="164"/>
        <v>0</v>
      </c>
      <c r="CX214">
        <f t="shared" si="165"/>
        <v>0</v>
      </c>
      <c r="CY214">
        <f t="shared" si="166"/>
        <v>0</v>
      </c>
      <c r="CZ214">
        <f t="shared" si="167"/>
        <v>0</v>
      </c>
      <c r="DC214" t="s">
        <v>3</v>
      </c>
      <c r="DD214" t="s">
        <v>3</v>
      </c>
      <c r="DE214" t="s">
        <v>3</v>
      </c>
      <c r="DF214" t="s">
        <v>3</v>
      </c>
      <c r="DG214" t="s">
        <v>3</v>
      </c>
      <c r="DH214" t="s">
        <v>3</v>
      </c>
      <c r="DI214" t="s">
        <v>3</v>
      </c>
      <c r="DJ214" t="s">
        <v>3</v>
      </c>
      <c r="DK214" t="s">
        <v>3</v>
      </c>
      <c r="DL214" t="s">
        <v>3</v>
      </c>
      <c r="DM214" t="s">
        <v>3</v>
      </c>
      <c r="DN214">
        <v>0</v>
      </c>
      <c r="DO214">
        <v>0</v>
      </c>
      <c r="DP214">
        <v>1</v>
      </c>
      <c r="DQ214">
        <v>1</v>
      </c>
      <c r="DU214">
        <v>1009</v>
      </c>
      <c r="DV214" t="s">
        <v>28</v>
      </c>
      <c r="DW214" t="s">
        <v>28</v>
      </c>
      <c r="DX214">
        <v>1000</v>
      </c>
      <c r="EE214">
        <v>39490924</v>
      </c>
      <c r="EF214">
        <v>6</v>
      </c>
      <c r="EG214" t="s">
        <v>22</v>
      </c>
      <c r="EH214">
        <v>0</v>
      </c>
      <c r="EI214" t="s">
        <v>3</v>
      </c>
      <c r="EJ214">
        <v>1</v>
      </c>
      <c r="EK214">
        <v>62001</v>
      </c>
      <c r="EL214" t="s">
        <v>84</v>
      </c>
      <c r="EM214" t="s">
        <v>85</v>
      </c>
      <c r="EO214" t="s">
        <v>3</v>
      </c>
      <c r="EQ214">
        <v>0</v>
      </c>
      <c r="ER214">
        <v>15481.01</v>
      </c>
      <c r="ES214">
        <v>15481.01</v>
      </c>
      <c r="ET214">
        <v>0</v>
      </c>
      <c r="EU214">
        <v>0</v>
      </c>
      <c r="EV214">
        <v>0</v>
      </c>
      <c r="EW214">
        <v>0</v>
      </c>
      <c r="EX214">
        <v>0</v>
      </c>
      <c r="FQ214">
        <v>0</v>
      </c>
      <c r="FR214">
        <f t="shared" si="168"/>
        <v>0</v>
      </c>
      <c r="FS214">
        <v>0</v>
      </c>
      <c r="FX214">
        <v>80</v>
      </c>
      <c r="FY214">
        <v>50</v>
      </c>
      <c r="GA214" t="s">
        <v>3</v>
      </c>
      <c r="GD214">
        <v>1</v>
      </c>
      <c r="GF214">
        <v>-764270001</v>
      </c>
      <c r="GG214">
        <v>2</v>
      </c>
      <c r="GH214">
        <v>1</v>
      </c>
      <c r="GI214">
        <v>2</v>
      </c>
      <c r="GJ214">
        <v>0</v>
      </c>
      <c r="GK214">
        <v>0</v>
      </c>
      <c r="GL214">
        <f t="shared" si="169"/>
        <v>0</v>
      </c>
      <c r="GM214">
        <f t="shared" si="170"/>
        <v>-1362.77</v>
      </c>
      <c r="GN214">
        <f t="shared" si="171"/>
        <v>-1362.77</v>
      </c>
      <c r="GO214">
        <f t="shared" si="172"/>
        <v>0</v>
      </c>
      <c r="GP214">
        <f t="shared" si="173"/>
        <v>0</v>
      </c>
      <c r="GR214">
        <v>0</v>
      </c>
      <c r="GS214">
        <v>3</v>
      </c>
      <c r="GT214">
        <v>0</v>
      </c>
      <c r="GU214" t="s">
        <v>3</v>
      </c>
      <c r="GV214">
        <f t="shared" si="174"/>
        <v>0</v>
      </c>
      <c r="GW214">
        <v>1</v>
      </c>
      <c r="GX214">
        <f t="shared" si="175"/>
        <v>0</v>
      </c>
      <c r="HA214">
        <v>0</v>
      </c>
      <c r="HB214">
        <v>0</v>
      </c>
      <c r="HC214">
        <f t="shared" si="176"/>
        <v>0</v>
      </c>
      <c r="IK214">
        <v>0</v>
      </c>
    </row>
    <row r="215" spans="1:245" x14ac:dyDescent="0.2">
      <c r="A215">
        <v>18</v>
      </c>
      <c r="B215">
        <v>1</v>
      </c>
      <c r="C215">
        <v>328</v>
      </c>
      <c r="E215" t="s">
        <v>249</v>
      </c>
      <c r="F215" t="s">
        <v>65</v>
      </c>
      <c r="G215" t="s">
        <v>66</v>
      </c>
      <c r="H215" t="s">
        <v>67</v>
      </c>
      <c r="I215">
        <f>I213*J215</f>
        <v>12.599987</v>
      </c>
      <c r="J215">
        <v>33.333298941798944</v>
      </c>
      <c r="O215">
        <f t="shared" si="140"/>
        <v>3297.04</v>
      </c>
      <c r="P215">
        <f t="shared" si="141"/>
        <v>3297.04</v>
      </c>
      <c r="Q215">
        <f t="shared" si="142"/>
        <v>0</v>
      </c>
      <c r="R215">
        <f t="shared" si="143"/>
        <v>0</v>
      </c>
      <c r="S215">
        <f t="shared" si="144"/>
        <v>0</v>
      </c>
      <c r="T215">
        <f t="shared" si="145"/>
        <v>0</v>
      </c>
      <c r="U215">
        <f t="shared" si="146"/>
        <v>0</v>
      </c>
      <c r="V215">
        <f t="shared" si="147"/>
        <v>0</v>
      </c>
      <c r="W215">
        <f t="shared" si="148"/>
        <v>0</v>
      </c>
      <c r="X215">
        <f t="shared" si="149"/>
        <v>0</v>
      </c>
      <c r="Y215">
        <f t="shared" si="150"/>
        <v>0</v>
      </c>
      <c r="AA215">
        <v>42104813</v>
      </c>
      <c r="AB215">
        <f t="shared" si="151"/>
        <v>261.67</v>
      </c>
      <c r="AC215">
        <f t="shared" si="152"/>
        <v>261.67</v>
      </c>
      <c r="AD215">
        <f t="shared" si="179"/>
        <v>0</v>
      </c>
      <c r="AE215">
        <f t="shared" si="180"/>
        <v>0</v>
      </c>
      <c r="AF215">
        <f t="shared" si="181"/>
        <v>0</v>
      </c>
      <c r="AG215">
        <f t="shared" si="154"/>
        <v>0</v>
      </c>
      <c r="AH215">
        <f t="shared" si="182"/>
        <v>0</v>
      </c>
      <c r="AI215">
        <f t="shared" si="183"/>
        <v>0</v>
      </c>
      <c r="AJ215">
        <f t="shared" si="156"/>
        <v>0</v>
      </c>
      <c r="AK215">
        <v>261.67</v>
      </c>
      <c r="AL215">
        <v>261.67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80</v>
      </c>
      <c r="AU215">
        <v>50</v>
      </c>
      <c r="AV215">
        <v>1</v>
      </c>
      <c r="AW215">
        <v>1</v>
      </c>
      <c r="AZ215">
        <v>1</v>
      </c>
      <c r="BA215">
        <v>1</v>
      </c>
      <c r="BB215">
        <v>1</v>
      </c>
      <c r="BC215">
        <v>1</v>
      </c>
      <c r="BD215" t="s">
        <v>3</v>
      </c>
      <c r="BE215" t="s">
        <v>3</v>
      </c>
      <c r="BF215" t="s">
        <v>3</v>
      </c>
      <c r="BG215" t="s">
        <v>3</v>
      </c>
      <c r="BH215">
        <v>3</v>
      </c>
      <c r="BI215">
        <v>1</v>
      </c>
      <c r="BJ215" t="s">
        <v>68</v>
      </c>
      <c r="BM215">
        <v>62001</v>
      </c>
      <c r="BN215">
        <v>0</v>
      </c>
      <c r="BO215" t="s">
        <v>3</v>
      </c>
      <c r="BP215">
        <v>0</v>
      </c>
      <c r="BQ215">
        <v>6</v>
      </c>
      <c r="BR215">
        <v>0</v>
      </c>
      <c r="BS215">
        <v>1</v>
      </c>
      <c r="BT215">
        <v>1</v>
      </c>
      <c r="BU215">
        <v>1</v>
      </c>
      <c r="BV215">
        <v>1</v>
      </c>
      <c r="BW215">
        <v>1</v>
      </c>
      <c r="BX215">
        <v>1</v>
      </c>
      <c r="BY215" t="s">
        <v>3</v>
      </c>
      <c r="BZ215">
        <v>80</v>
      </c>
      <c r="CA215">
        <v>50</v>
      </c>
      <c r="CE215">
        <v>0</v>
      </c>
      <c r="CF215">
        <v>0</v>
      </c>
      <c r="CG215">
        <v>0</v>
      </c>
      <c r="CM215">
        <v>0</v>
      </c>
      <c r="CN215" t="s">
        <v>3</v>
      </c>
      <c r="CO215">
        <v>0</v>
      </c>
      <c r="CP215">
        <f t="shared" si="157"/>
        <v>3297.04</v>
      </c>
      <c r="CQ215">
        <f t="shared" si="158"/>
        <v>261.67</v>
      </c>
      <c r="CR215">
        <f t="shared" si="159"/>
        <v>0</v>
      </c>
      <c r="CS215">
        <f t="shared" si="160"/>
        <v>0</v>
      </c>
      <c r="CT215">
        <f t="shared" si="161"/>
        <v>0</v>
      </c>
      <c r="CU215">
        <f t="shared" si="162"/>
        <v>0</v>
      </c>
      <c r="CV215">
        <f t="shared" si="163"/>
        <v>0</v>
      </c>
      <c r="CW215">
        <f t="shared" si="164"/>
        <v>0</v>
      </c>
      <c r="CX215">
        <f t="shared" si="165"/>
        <v>0</v>
      </c>
      <c r="CY215">
        <f t="shared" si="166"/>
        <v>0</v>
      </c>
      <c r="CZ215">
        <f t="shared" si="167"/>
        <v>0</v>
      </c>
      <c r="DC215" t="s">
        <v>3</v>
      </c>
      <c r="DD215" t="s">
        <v>3</v>
      </c>
      <c r="DE215" t="s">
        <v>3</v>
      </c>
      <c r="DF215" t="s">
        <v>3</v>
      </c>
      <c r="DG215" t="s">
        <v>3</v>
      </c>
      <c r="DH215" t="s">
        <v>3</v>
      </c>
      <c r="DI215" t="s">
        <v>3</v>
      </c>
      <c r="DJ215" t="s">
        <v>3</v>
      </c>
      <c r="DK215" t="s">
        <v>3</v>
      </c>
      <c r="DL215" t="s">
        <v>3</v>
      </c>
      <c r="DM215" t="s">
        <v>3</v>
      </c>
      <c r="DN215">
        <v>0</v>
      </c>
      <c r="DO215">
        <v>0</v>
      </c>
      <c r="DP215">
        <v>1</v>
      </c>
      <c r="DQ215">
        <v>1</v>
      </c>
      <c r="DU215">
        <v>1002</v>
      </c>
      <c r="DV215" t="s">
        <v>67</v>
      </c>
      <c r="DW215" t="s">
        <v>67</v>
      </c>
      <c r="DX215">
        <v>1</v>
      </c>
      <c r="EE215">
        <v>39490924</v>
      </c>
      <c r="EF215">
        <v>6</v>
      </c>
      <c r="EG215" t="s">
        <v>22</v>
      </c>
      <c r="EH215">
        <v>0</v>
      </c>
      <c r="EI215" t="s">
        <v>3</v>
      </c>
      <c r="EJ215">
        <v>1</v>
      </c>
      <c r="EK215">
        <v>62001</v>
      </c>
      <c r="EL215" t="s">
        <v>84</v>
      </c>
      <c r="EM215" t="s">
        <v>85</v>
      </c>
      <c r="EO215" t="s">
        <v>3</v>
      </c>
      <c r="EQ215">
        <v>0</v>
      </c>
      <c r="ER215">
        <v>261.67</v>
      </c>
      <c r="ES215">
        <v>261.67</v>
      </c>
      <c r="ET215">
        <v>0</v>
      </c>
      <c r="EU215">
        <v>0</v>
      </c>
      <c r="EV215">
        <v>0</v>
      </c>
      <c r="EW215">
        <v>0</v>
      </c>
      <c r="EX215">
        <v>0</v>
      </c>
      <c r="FQ215">
        <v>0</v>
      </c>
      <c r="FR215">
        <f t="shared" si="168"/>
        <v>0</v>
      </c>
      <c r="FS215">
        <v>0</v>
      </c>
      <c r="FX215">
        <v>80</v>
      </c>
      <c r="FY215">
        <v>50</v>
      </c>
      <c r="GA215" t="s">
        <v>69</v>
      </c>
      <c r="GD215">
        <v>1</v>
      </c>
      <c r="GE215">
        <v>261.67</v>
      </c>
      <c r="GF215">
        <v>-1399667287</v>
      </c>
      <c r="GG215">
        <v>2</v>
      </c>
      <c r="GH215">
        <v>1</v>
      </c>
      <c r="GI215">
        <v>-2</v>
      </c>
      <c r="GJ215">
        <v>0</v>
      </c>
      <c r="GK215">
        <v>0</v>
      </c>
      <c r="GL215">
        <f t="shared" si="169"/>
        <v>0</v>
      </c>
      <c r="GM215">
        <f t="shared" si="170"/>
        <v>3297.04</v>
      </c>
      <c r="GN215">
        <f t="shared" si="171"/>
        <v>3297.04</v>
      </c>
      <c r="GO215">
        <f t="shared" si="172"/>
        <v>0</v>
      </c>
      <c r="GP215">
        <f t="shared" si="173"/>
        <v>0</v>
      </c>
      <c r="GR215">
        <v>3</v>
      </c>
      <c r="GS215">
        <v>5</v>
      </c>
      <c r="GT215">
        <v>0</v>
      </c>
      <c r="GU215" t="s">
        <v>3</v>
      </c>
      <c r="GV215">
        <f t="shared" si="174"/>
        <v>0</v>
      </c>
      <c r="GW215">
        <v>1</v>
      </c>
      <c r="GX215">
        <f t="shared" si="175"/>
        <v>0</v>
      </c>
      <c r="HA215">
        <v>0</v>
      </c>
      <c r="HB215">
        <v>0</v>
      </c>
      <c r="HC215">
        <f t="shared" si="176"/>
        <v>0</v>
      </c>
      <c r="IK215">
        <v>0</v>
      </c>
    </row>
    <row r="216" spans="1:245" x14ac:dyDescent="0.2">
      <c r="A216">
        <v>17</v>
      </c>
      <c r="B216">
        <v>1</v>
      </c>
      <c r="C216">
        <f>ROW(SmtRes!A333)</f>
        <v>333</v>
      </c>
      <c r="D216">
        <f>ROW(EtalonRes!A315)</f>
        <v>315</v>
      </c>
      <c r="E216" t="s">
        <v>107</v>
      </c>
      <c r="F216" t="s">
        <v>120</v>
      </c>
      <c r="G216" t="s">
        <v>121</v>
      </c>
      <c r="H216" t="s">
        <v>105</v>
      </c>
      <c r="I216">
        <f>ROUND(4/100,9)</f>
        <v>0.04</v>
      </c>
      <c r="J216">
        <v>0</v>
      </c>
      <c r="O216">
        <f t="shared" si="140"/>
        <v>168.07</v>
      </c>
      <c r="P216">
        <f t="shared" si="141"/>
        <v>0</v>
      </c>
      <c r="Q216">
        <f t="shared" si="142"/>
        <v>1.29</v>
      </c>
      <c r="R216">
        <f t="shared" si="143"/>
        <v>1.26</v>
      </c>
      <c r="S216">
        <f t="shared" si="144"/>
        <v>166.78</v>
      </c>
      <c r="T216">
        <f t="shared" si="145"/>
        <v>0</v>
      </c>
      <c r="U216">
        <f t="shared" si="146"/>
        <v>0.71560000000000001</v>
      </c>
      <c r="V216">
        <f t="shared" si="147"/>
        <v>3.2000000000000002E-3</v>
      </c>
      <c r="W216">
        <f t="shared" si="148"/>
        <v>0</v>
      </c>
      <c r="X216">
        <f t="shared" si="149"/>
        <v>142.83000000000001</v>
      </c>
      <c r="Y216">
        <f t="shared" si="150"/>
        <v>109.23</v>
      </c>
      <c r="AA216">
        <v>42104813</v>
      </c>
      <c r="AB216">
        <f t="shared" si="151"/>
        <v>145.97999999999999</v>
      </c>
      <c r="AC216">
        <f t="shared" si="152"/>
        <v>0</v>
      </c>
      <c r="AD216">
        <f t="shared" si="179"/>
        <v>2.5</v>
      </c>
      <c r="AE216">
        <f t="shared" si="180"/>
        <v>1.08</v>
      </c>
      <c r="AF216">
        <f t="shared" si="181"/>
        <v>143.47999999999999</v>
      </c>
      <c r="AG216">
        <f t="shared" si="154"/>
        <v>0</v>
      </c>
      <c r="AH216">
        <f t="shared" si="182"/>
        <v>17.89</v>
      </c>
      <c r="AI216">
        <f t="shared" si="183"/>
        <v>0.08</v>
      </c>
      <c r="AJ216">
        <f t="shared" si="156"/>
        <v>0</v>
      </c>
      <c r="AK216">
        <v>145.97999999999999</v>
      </c>
      <c r="AL216">
        <v>0</v>
      </c>
      <c r="AM216">
        <v>2.5</v>
      </c>
      <c r="AN216">
        <v>1.08</v>
      </c>
      <c r="AO216">
        <v>143.47999999999999</v>
      </c>
      <c r="AP216">
        <v>0</v>
      </c>
      <c r="AQ216">
        <v>17.89</v>
      </c>
      <c r="AR216">
        <v>0.08</v>
      </c>
      <c r="AS216">
        <v>0</v>
      </c>
      <c r="AT216">
        <v>85</v>
      </c>
      <c r="AU216">
        <v>65</v>
      </c>
      <c r="AV216">
        <v>1</v>
      </c>
      <c r="AW216">
        <v>1</v>
      </c>
      <c r="AZ216">
        <v>1</v>
      </c>
      <c r="BA216">
        <v>29.06</v>
      </c>
      <c r="BB216">
        <v>12.93</v>
      </c>
      <c r="BC216">
        <v>1</v>
      </c>
      <c r="BD216" t="s">
        <v>3</v>
      </c>
      <c r="BE216" t="s">
        <v>3</v>
      </c>
      <c r="BF216" t="s">
        <v>3</v>
      </c>
      <c r="BG216" t="s">
        <v>3</v>
      </c>
      <c r="BH216">
        <v>0</v>
      </c>
      <c r="BI216">
        <v>1</v>
      </c>
      <c r="BJ216" t="s">
        <v>122</v>
      </c>
      <c r="BM216">
        <v>67001</v>
      </c>
      <c r="BN216">
        <v>0</v>
      </c>
      <c r="BO216" t="s">
        <v>120</v>
      </c>
      <c r="BP216">
        <v>1</v>
      </c>
      <c r="BQ216">
        <v>6</v>
      </c>
      <c r="BR216">
        <v>0</v>
      </c>
      <c r="BS216">
        <v>29.06</v>
      </c>
      <c r="BT216">
        <v>1</v>
      </c>
      <c r="BU216">
        <v>1</v>
      </c>
      <c r="BV216">
        <v>1</v>
      </c>
      <c r="BW216">
        <v>1</v>
      </c>
      <c r="BX216">
        <v>1</v>
      </c>
      <c r="BY216" t="s">
        <v>3</v>
      </c>
      <c r="BZ216">
        <v>85</v>
      </c>
      <c r="CA216">
        <v>65</v>
      </c>
      <c r="CE216">
        <v>0</v>
      </c>
      <c r="CF216">
        <v>0</v>
      </c>
      <c r="CG216">
        <v>0</v>
      </c>
      <c r="CM216">
        <v>0</v>
      </c>
      <c r="CN216" t="s">
        <v>3</v>
      </c>
      <c r="CO216">
        <v>0</v>
      </c>
      <c r="CP216">
        <f t="shared" si="157"/>
        <v>168.07</v>
      </c>
      <c r="CQ216">
        <f t="shared" si="158"/>
        <v>0</v>
      </c>
      <c r="CR216">
        <f t="shared" si="159"/>
        <v>32.325000000000003</v>
      </c>
      <c r="CS216">
        <f t="shared" si="160"/>
        <v>31.384800000000002</v>
      </c>
      <c r="CT216">
        <f t="shared" si="161"/>
        <v>4169.5287999999991</v>
      </c>
      <c r="CU216">
        <f t="shared" si="162"/>
        <v>0</v>
      </c>
      <c r="CV216">
        <f t="shared" si="163"/>
        <v>17.89</v>
      </c>
      <c r="CW216">
        <f t="shared" si="164"/>
        <v>0.08</v>
      </c>
      <c r="CX216">
        <f t="shared" si="165"/>
        <v>0</v>
      </c>
      <c r="CY216">
        <f t="shared" si="166"/>
        <v>142.834</v>
      </c>
      <c r="CZ216">
        <f t="shared" si="167"/>
        <v>109.226</v>
      </c>
      <c r="DC216" t="s">
        <v>3</v>
      </c>
      <c r="DD216" t="s">
        <v>3</v>
      </c>
      <c r="DE216" t="s">
        <v>3</v>
      </c>
      <c r="DF216" t="s">
        <v>3</v>
      </c>
      <c r="DG216" t="s">
        <v>3</v>
      </c>
      <c r="DH216" t="s">
        <v>3</v>
      </c>
      <c r="DI216" t="s">
        <v>3</v>
      </c>
      <c r="DJ216" t="s">
        <v>3</v>
      </c>
      <c r="DK216" t="s">
        <v>3</v>
      </c>
      <c r="DL216" t="s">
        <v>3</v>
      </c>
      <c r="DM216" t="s">
        <v>3</v>
      </c>
      <c r="DN216">
        <v>0</v>
      </c>
      <c r="DO216">
        <v>0</v>
      </c>
      <c r="DP216">
        <v>1</v>
      </c>
      <c r="DQ216">
        <v>1</v>
      </c>
      <c r="DU216">
        <v>1010</v>
      </c>
      <c r="DV216" t="s">
        <v>105</v>
      </c>
      <c r="DW216" t="s">
        <v>105</v>
      </c>
      <c r="DX216">
        <v>100</v>
      </c>
      <c r="EE216">
        <v>39490965</v>
      </c>
      <c r="EF216">
        <v>6</v>
      </c>
      <c r="EG216" t="s">
        <v>22</v>
      </c>
      <c r="EH216">
        <v>0</v>
      </c>
      <c r="EI216" t="s">
        <v>3</v>
      </c>
      <c r="EJ216">
        <v>1</v>
      </c>
      <c r="EK216">
        <v>67001</v>
      </c>
      <c r="EL216" t="s">
        <v>117</v>
      </c>
      <c r="EM216" t="s">
        <v>118</v>
      </c>
      <c r="EO216" t="s">
        <v>3</v>
      </c>
      <c r="EQ216">
        <v>0</v>
      </c>
      <c r="ER216">
        <v>145.97999999999999</v>
      </c>
      <c r="ES216">
        <v>0</v>
      </c>
      <c r="ET216">
        <v>2.5</v>
      </c>
      <c r="EU216">
        <v>1.08</v>
      </c>
      <c r="EV216">
        <v>143.47999999999999</v>
      </c>
      <c r="EW216">
        <v>17.89</v>
      </c>
      <c r="EX216">
        <v>0.08</v>
      </c>
      <c r="EY216">
        <v>0</v>
      </c>
      <c r="FQ216">
        <v>0</v>
      </c>
      <c r="FR216">
        <f t="shared" si="168"/>
        <v>0</v>
      </c>
      <c r="FS216">
        <v>0</v>
      </c>
      <c r="FX216">
        <v>85</v>
      </c>
      <c r="FY216">
        <v>65</v>
      </c>
      <c r="GA216" t="s">
        <v>3</v>
      </c>
      <c r="GD216">
        <v>1</v>
      </c>
      <c r="GF216">
        <v>37699663</v>
      </c>
      <c r="GG216">
        <v>2</v>
      </c>
      <c r="GH216">
        <v>1</v>
      </c>
      <c r="GI216">
        <v>2</v>
      </c>
      <c r="GJ216">
        <v>0</v>
      </c>
      <c r="GK216">
        <v>0</v>
      </c>
      <c r="GL216">
        <f t="shared" si="169"/>
        <v>0</v>
      </c>
      <c r="GM216">
        <f t="shared" si="170"/>
        <v>420.13</v>
      </c>
      <c r="GN216">
        <f t="shared" si="171"/>
        <v>420.13</v>
      </c>
      <c r="GO216">
        <f t="shared" si="172"/>
        <v>0</v>
      </c>
      <c r="GP216">
        <f t="shared" si="173"/>
        <v>0</v>
      </c>
      <c r="GR216">
        <v>0</v>
      </c>
      <c r="GS216">
        <v>3</v>
      </c>
      <c r="GT216">
        <v>0</v>
      </c>
      <c r="GU216" t="s">
        <v>3</v>
      </c>
      <c r="GV216">
        <f t="shared" si="174"/>
        <v>0</v>
      </c>
      <c r="GW216">
        <v>1</v>
      </c>
      <c r="GX216">
        <f t="shared" si="175"/>
        <v>0</v>
      </c>
      <c r="HA216">
        <v>0</v>
      </c>
      <c r="HB216">
        <v>0</v>
      </c>
      <c r="HC216">
        <f t="shared" si="176"/>
        <v>0</v>
      </c>
      <c r="IK216">
        <v>0</v>
      </c>
    </row>
    <row r="217" spans="1:245" x14ac:dyDescent="0.2">
      <c r="A217">
        <v>17</v>
      </c>
      <c r="B217">
        <v>1</v>
      </c>
      <c r="C217">
        <f>ROW(SmtRes!A341)</f>
        <v>341</v>
      </c>
      <c r="D217">
        <f>ROW(EtalonRes!A322)</f>
        <v>322</v>
      </c>
      <c r="E217" t="s">
        <v>113</v>
      </c>
      <c r="F217" t="s">
        <v>228</v>
      </c>
      <c r="G217" t="s">
        <v>229</v>
      </c>
      <c r="H217" t="s">
        <v>105</v>
      </c>
      <c r="I217">
        <f>ROUND(4/100,9)</f>
        <v>0.04</v>
      </c>
      <c r="J217">
        <v>0</v>
      </c>
      <c r="O217">
        <f t="shared" si="140"/>
        <v>1629.17</v>
      </c>
      <c r="P217">
        <f t="shared" si="141"/>
        <v>47.55</v>
      </c>
      <c r="Q217">
        <f t="shared" si="142"/>
        <v>22.63</v>
      </c>
      <c r="R217">
        <f t="shared" si="143"/>
        <v>4.71</v>
      </c>
      <c r="S217">
        <f t="shared" si="144"/>
        <v>1558.99</v>
      </c>
      <c r="T217">
        <f t="shared" si="145"/>
        <v>0</v>
      </c>
      <c r="U217">
        <f t="shared" si="146"/>
        <v>5.4079999999999995</v>
      </c>
      <c r="V217">
        <f t="shared" si="147"/>
        <v>1.2E-2</v>
      </c>
      <c r="W217">
        <f t="shared" si="148"/>
        <v>0</v>
      </c>
      <c r="X217">
        <f t="shared" si="149"/>
        <v>1485.52</v>
      </c>
      <c r="Y217">
        <f t="shared" si="150"/>
        <v>1016.41</v>
      </c>
      <c r="AA217">
        <v>42104813</v>
      </c>
      <c r="AB217">
        <f t="shared" si="151"/>
        <v>1537.09</v>
      </c>
      <c r="AC217">
        <f t="shared" si="152"/>
        <v>129.36000000000001</v>
      </c>
      <c r="AD217">
        <f t="shared" si="179"/>
        <v>66.55</v>
      </c>
      <c r="AE217">
        <f t="shared" si="180"/>
        <v>4.05</v>
      </c>
      <c r="AF217">
        <f t="shared" si="181"/>
        <v>1341.18</v>
      </c>
      <c r="AG217">
        <f t="shared" si="154"/>
        <v>0</v>
      </c>
      <c r="AH217">
        <f t="shared" si="182"/>
        <v>135.19999999999999</v>
      </c>
      <c r="AI217">
        <f t="shared" si="183"/>
        <v>0.3</v>
      </c>
      <c r="AJ217">
        <f t="shared" si="156"/>
        <v>0</v>
      </c>
      <c r="AK217">
        <v>1537.09</v>
      </c>
      <c r="AL217">
        <v>129.36000000000001</v>
      </c>
      <c r="AM217">
        <v>66.55</v>
      </c>
      <c r="AN217">
        <v>4.05</v>
      </c>
      <c r="AO217">
        <v>1341.18</v>
      </c>
      <c r="AP217">
        <v>0</v>
      </c>
      <c r="AQ217">
        <v>135.19999999999999</v>
      </c>
      <c r="AR217">
        <v>0.3</v>
      </c>
      <c r="AS217">
        <v>0</v>
      </c>
      <c r="AT217">
        <v>95</v>
      </c>
      <c r="AU217">
        <v>65</v>
      </c>
      <c r="AV217">
        <v>1</v>
      </c>
      <c r="AW217">
        <v>1</v>
      </c>
      <c r="AZ217">
        <v>1</v>
      </c>
      <c r="BA217">
        <v>29.06</v>
      </c>
      <c r="BB217">
        <v>8.5</v>
      </c>
      <c r="BC217">
        <v>9.19</v>
      </c>
      <c r="BD217" t="s">
        <v>3</v>
      </c>
      <c r="BE217" t="s">
        <v>3</v>
      </c>
      <c r="BF217" t="s">
        <v>3</v>
      </c>
      <c r="BG217" t="s">
        <v>3</v>
      </c>
      <c r="BH217">
        <v>0</v>
      </c>
      <c r="BI217">
        <v>2</v>
      </c>
      <c r="BJ217" t="s">
        <v>230</v>
      </c>
      <c r="BM217">
        <v>108001</v>
      </c>
      <c r="BN217">
        <v>0</v>
      </c>
      <c r="BO217" t="s">
        <v>228</v>
      </c>
      <c r="BP217">
        <v>1</v>
      </c>
      <c r="BQ217">
        <v>3</v>
      </c>
      <c r="BR217">
        <v>0</v>
      </c>
      <c r="BS217">
        <v>29.06</v>
      </c>
      <c r="BT217">
        <v>1</v>
      </c>
      <c r="BU217">
        <v>1</v>
      </c>
      <c r="BV217">
        <v>1</v>
      </c>
      <c r="BW217">
        <v>1</v>
      </c>
      <c r="BX217">
        <v>1</v>
      </c>
      <c r="BY217" t="s">
        <v>3</v>
      </c>
      <c r="BZ217">
        <v>95</v>
      </c>
      <c r="CA217">
        <v>65</v>
      </c>
      <c r="CE217">
        <v>0</v>
      </c>
      <c r="CF217">
        <v>0</v>
      </c>
      <c r="CG217">
        <v>0</v>
      </c>
      <c r="CM217">
        <v>0</v>
      </c>
      <c r="CN217" t="s">
        <v>3</v>
      </c>
      <c r="CO217">
        <v>0</v>
      </c>
      <c r="CP217">
        <f t="shared" si="157"/>
        <v>1629.17</v>
      </c>
      <c r="CQ217">
        <f t="shared" si="158"/>
        <v>1188.8184000000001</v>
      </c>
      <c r="CR217">
        <f t="shared" si="159"/>
        <v>565.67499999999995</v>
      </c>
      <c r="CS217">
        <f t="shared" si="160"/>
        <v>117.69299999999998</v>
      </c>
      <c r="CT217">
        <f t="shared" si="161"/>
        <v>38974.690799999997</v>
      </c>
      <c r="CU217">
        <f t="shared" si="162"/>
        <v>0</v>
      </c>
      <c r="CV217">
        <f t="shared" si="163"/>
        <v>135.19999999999999</v>
      </c>
      <c r="CW217">
        <f t="shared" si="164"/>
        <v>0.3</v>
      </c>
      <c r="CX217">
        <f t="shared" si="165"/>
        <v>0</v>
      </c>
      <c r="CY217">
        <f t="shared" si="166"/>
        <v>1485.5150000000001</v>
      </c>
      <c r="CZ217">
        <f t="shared" si="167"/>
        <v>1016.405</v>
      </c>
      <c r="DC217" t="s">
        <v>3</v>
      </c>
      <c r="DD217" t="s">
        <v>3</v>
      </c>
      <c r="DE217" t="s">
        <v>3</v>
      </c>
      <c r="DF217" t="s">
        <v>3</v>
      </c>
      <c r="DG217" t="s">
        <v>3</v>
      </c>
      <c r="DH217" t="s">
        <v>3</v>
      </c>
      <c r="DI217" t="s">
        <v>3</v>
      </c>
      <c r="DJ217" t="s">
        <v>3</v>
      </c>
      <c r="DK217" t="s">
        <v>3</v>
      </c>
      <c r="DL217" t="s">
        <v>3</v>
      </c>
      <c r="DM217" t="s">
        <v>3</v>
      </c>
      <c r="DN217">
        <v>0</v>
      </c>
      <c r="DO217">
        <v>0</v>
      </c>
      <c r="DP217">
        <v>1</v>
      </c>
      <c r="DQ217">
        <v>1</v>
      </c>
      <c r="DU217">
        <v>1010</v>
      </c>
      <c r="DV217" t="s">
        <v>105</v>
      </c>
      <c r="DW217" t="s">
        <v>105</v>
      </c>
      <c r="DX217">
        <v>100</v>
      </c>
      <c r="EE217">
        <v>39490723</v>
      </c>
      <c r="EF217">
        <v>3</v>
      </c>
      <c r="EG217" t="s">
        <v>127</v>
      </c>
      <c r="EH217">
        <v>0</v>
      </c>
      <c r="EI217" t="s">
        <v>3</v>
      </c>
      <c r="EJ217">
        <v>2</v>
      </c>
      <c r="EK217">
        <v>108001</v>
      </c>
      <c r="EL217" t="s">
        <v>128</v>
      </c>
      <c r="EM217" t="s">
        <v>129</v>
      </c>
      <c r="EO217" t="s">
        <v>3</v>
      </c>
      <c r="EQ217">
        <v>0</v>
      </c>
      <c r="ER217">
        <v>1537.09</v>
      </c>
      <c r="ES217">
        <v>129.36000000000001</v>
      </c>
      <c r="ET217">
        <v>66.55</v>
      </c>
      <c r="EU217">
        <v>4.05</v>
      </c>
      <c r="EV217">
        <v>1341.18</v>
      </c>
      <c r="EW217">
        <v>135.19999999999999</v>
      </c>
      <c r="EX217">
        <v>0.3</v>
      </c>
      <c r="EY217">
        <v>0</v>
      </c>
      <c r="FQ217">
        <v>0</v>
      </c>
      <c r="FR217">
        <f t="shared" si="168"/>
        <v>0</v>
      </c>
      <c r="FS217">
        <v>0</v>
      </c>
      <c r="FX217">
        <v>95</v>
      </c>
      <c r="FY217">
        <v>65</v>
      </c>
      <c r="GA217" t="s">
        <v>3</v>
      </c>
      <c r="GD217">
        <v>1</v>
      </c>
      <c r="GF217">
        <v>-175052167</v>
      </c>
      <c r="GG217">
        <v>2</v>
      </c>
      <c r="GH217">
        <v>1</v>
      </c>
      <c r="GI217">
        <v>2</v>
      </c>
      <c r="GJ217">
        <v>0</v>
      </c>
      <c r="GK217">
        <v>0</v>
      </c>
      <c r="GL217">
        <f t="shared" si="169"/>
        <v>0</v>
      </c>
      <c r="GM217">
        <f t="shared" si="170"/>
        <v>4131.1000000000004</v>
      </c>
      <c r="GN217">
        <f t="shared" si="171"/>
        <v>0</v>
      </c>
      <c r="GO217">
        <f t="shared" si="172"/>
        <v>4131.1000000000004</v>
      </c>
      <c r="GP217">
        <f t="shared" si="173"/>
        <v>0</v>
      </c>
      <c r="GR217">
        <v>0</v>
      </c>
      <c r="GS217">
        <v>3</v>
      </c>
      <c r="GT217">
        <v>0</v>
      </c>
      <c r="GU217" t="s">
        <v>3</v>
      </c>
      <c r="GV217">
        <f t="shared" si="174"/>
        <v>0</v>
      </c>
      <c r="GW217">
        <v>1</v>
      </c>
      <c r="GX217">
        <f t="shared" si="175"/>
        <v>0</v>
      </c>
      <c r="HA217">
        <v>0</v>
      </c>
      <c r="HB217">
        <v>0</v>
      </c>
      <c r="HC217">
        <f t="shared" si="176"/>
        <v>0</v>
      </c>
      <c r="IK217">
        <v>0</v>
      </c>
    </row>
    <row r="218" spans="1:245" x14ac:dyDescent="0.2">
      <c r="A218">
        <v>18</v>
      </c>
      <c r="B218">
        <v>1</v>
      </c>
      <c r="C218">
        <v>340</v>
      </c>
      <c r="E218" t="s">
        <v>263</v>
      </c>
      <c r="F218" t="s">
        <v>231</v>
      </c>
      <c r="G218" t="s">
        <v>232</v>
      </c>
      <c r="H218" t="s">
        <v>133</v>
      </c>
      <c r="I218">
        <f>I217*J218</f>
        <v>4</v>
      </c>
      <c r="J218">
        <v>100</v>
      </c>
      <c r="O218">
        <f t="shared" si="140"/>
        <v>7533.08</v>
      </c>
      <c r="P218">
        <f t="shared" si="141"/>
        <v>7533.08</v>
      </c>
      <c r="Q218">
        <f t="shared" si="142"/>
        <v>0</v>
      </c>
      <c r="R218">
        <f t="shared" si="143"/>
        <v>0</v>
      </c>
      <c r="S218">
        <f t="shared" si="144"/>
        <v>0</v>
      </c>
      <c r="T218">
        <f t="shared" si="145"/>
        <v>0</v>
      </c>
      <c r="U218">
        <f t="shared" si="146"/>
        <v>0</v>
      </c>
      <c r="V218">
        <f t="shared" si="147"/>
        <v>0</v>
      </c>
      <c r="W218">
        <f t="shared" si="148"/>
        <v>0</v>
      </c>
      <c r="X218">
        <f t="shared" si="149"/>
        <v>0</v>
      </c>
      <c r="Y218">
        <f t="shared" si="150"/>
        <v>0</v>
      </c>
      <c r="AA218">
        <v>42104813</v>
      </c>
      <c r="AB218">
        <f t="shared" si="151"/>
        <v>1883.27</v>
      </c>
      <c r="AC218">
        <f t="shared" si="152"/>
        <v>1883.27</v>
      </c>
      <c r="AD218">
        <f t="shared" si="179"/>
        <v>0</v>
      </c>
      <c r="AE218">
        <f t="shared" si="180"/>
        <v>0</v>
      </c>
      <c r="AF218">
        <f t="shared" si="181"/>
        <v>0</v>
      </c>
      <c r="AG218">
        <f t="shared" si="154"/>
        <v>0</v>
      </c>
      <c r="AH218">
        <f t="shared" si="182"/>
        <v>0</v>
      </c>
      <c r="AI218">
        <f t="shared" si="183"/>
        <v>0</v>
      </c>
      <c r="AJ218">
        <f t="shared" si="156"/>
        <v>0</v>
      </c>
      <c r="AK218">
        <v>1883.27</v>
      </c>
      <c r="AL218">
        <v>1883.27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95</v>
      </c>
      <c r="AU218">
        <v>65</v>
      </c>
      <c r="AV218">
        <v>1</v>
      </c>
      <c r="AW218">
        <v>1</v>
      </c>
      <c r="AZ218">
        <v>1</v>
      </c>
      <c r="BA218">
        <v>1</v>
      </c>
      <c r="BB218">
        <v>1</v>
      </c>
      <c r="BC218">
        <v>1</v>
      </c>
      <c r="BD218" t="s">
        <v>3</v>
      </c>
      <c r="BE218" t="s">
        <v>3</v>
      </c>
      <c r="BF218" t="s">
        <v>3</v>
      </c>
      <c r="BG218" t="s">
        <v>3</v>
      </c>
      <c r="BH218">
        <v>3</v>
      </c>
      <c r="BI218">
        <v>2</v>
      </c>
      <c r="BJ218" t="s">
        <v>233</v>
      </c>
      <c r="BM218">
        <v>108001</v>
      </c>
      <c r="BN218">
        <v>0</v>
      </c>
      <c r="BO218" t="s">
        <v>3</v>
      </c>
      <c r="BP218">
        <v>0</v>
      </c>
      <c r="BQ218">
        <v>3</v>
      </c>
      <c r="BR218">
        <v>0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 t="s">
        <v>3</v>
      </c>
      <c r="BZ218">
        <v>95</v>
      </c>
      <c r="CA218">
        <v>65</v>
      </c>
      <c r="CE218">
        <v>0</v>
      </c>
      <c r="CF218">
        <v>0</v>
      </c>
      <c r="CG218">
        <v>0</v>
      </c>
      <c r="CM218">
        <v>0</v>
      </c>
      <c r="CN218" t="s">
        <v>3</v>
      </c>
      <c r="CO218">
        <v>0</v>
      </c>
      <c r="CP218">
        <f t="shared" si="157"/>
        <v>7533.08</v>
      </c>
      <c r="CQ218">
        <f t="shared" si="158"/>
        <v>1883.27</v>
      </c>
      <c r="CR218">
        <f t="shared" si="159"/>
        <v>0</v>
      </c>
      <c r="CS218">
        <f t="shared" si="160"/>
        <v>0</v>
      </c>
      <c r="CT218">
        <f t="shared" si="161"/>
        <v>0</v>
      </c>
      <c r="CU218">
        <f t="shared" si="162"/>
        <v>0</v>
      </c>
      <c r="CV218">
        <f t="shared" si="163"/>
        <v>0</v>
      </c>
      <c r="CW218">
        <f t="shared" si="164"/>
        <v>0</v>
      </c>
      <c r="CX218">
        <f t="shared" si="165"/>
        <v>0</v>
      </c>
      <c r="CY218">
        <f t="shared" si="166"/>
        <v>0</v>
      </c>
      <c r="CZ218">
        <f t="shared" si="167"/>
        <v>0</v>
      </c>
      <c r="DC218" t="s">
        <v>3</v>
      </c>
      <c r="DD218" t="s">
        <v>3</v>
      </c>
      <c r="DE218" t="s">
        <v>3</v>
      </c>
      <c r="DF218" t="s">
        <v>3</v>
      </c>
      <c r="DG218" t="s">
        <v>3</v>
      </c>
      <c r="DH218" t="s">
        <v>3</v>
      </c>
      <c r="DI218" t="s">
        <v>3</v>
      </c>
      <c r="DJ218" t="s">
        <v>3</v>
      </c>
      <c r="DK218" t="s">
        <v>3</v>
      </c>
      <c r="DL218" t="s">
        <v>3</v>
      </c>
      <c r="DM218" t="s">
        <v>3</v>
      </c>
      <c r="DN218">
        <v>0</v>
      </c>
      <c r="DO218">
        <v>0</v>
      </c>
      <c r="DP218">
        <v>1</v>
      </c>
      <c r="DQ218">
        <v>1</v>
      </c>
      <c r="DU218">
        <v>1010</v>
      </c>
      <c r="DV218" t="s">
        <v>133</v>
      </c>
      <c r="DW218" t="s">
        <v>133</v>
      </c>
      <c r="DX218">
        <v>1</v>
      </c>
      <c r="EE218">
        <v>39490723</v>
      </c>
      <c r="EF218">
        <v>3</v>
      </c>
      <c r="EG218" t="s">
        <v>127</v>
      </c>
      <c r="EH218">
        <v>0</v>
      </c>
      <c r="EI218" t="s">
        <v>3</v>
      </c>
      <c r="EJ218">
        <v>2</v>
      </c>
      <c r="EK218">
        <v>108001</v>
      </c>
      <c r="EL218" t="s">
        <v>128</v>
      </c>
      <c r="EM218" t="s">
        <v>129</v>
      </c>
      <c r="EO218" t="s">
        <v>3</v>
      </c>
      <c r="EQ218">
        <v>0</v>
      </c>
      <c r="ER218">
        <v>1883.27</v>
      </c>
      <c r="ES218">
        <v>1883.27</v>
      </c>
      <c r="ET218">
        <v>0</v>
      </c>
      <c r="EU218">
        <v>0</v>
      </c>
      <c r="EV218">
        <v>0</v>
      </c>
      <c r="EW218">
        <v>0</v>
      </c>
      <c r="EX218">
        <v>0</v>
      </c>
      <c r="FQ218">
        <v>0</v>
      </c>
      <c r="FR218">
        <f t="shared" si="168"/>
        <v>0</v>
      </c>
      <c r="FS218">
        <v>0</v>
      </c>
      <c r="FX218">
        <v>95</v>
      </c>
      <c r="FY218">
        <v>65</v>
      </c>
      <c r="GA218" t="s">
        <v>135</v>
      </c>
      <c r="GD218">
        <v>1</v>
      </c>
      <c r="GE218">
        <v>1883.27</v>
      </c>
      <c r="GF218">
        <v>-1276912342</v>
      </c>
      <c r="GG218">
        <v>2</v>
      </c>
      <c r="GH218">
        <v>1</v>
      </c>
      <c r="GI218">
        <v>-2</v>
      </c>
      <c r="GJ218">
        <v>0</v>
      </c>
      <c r="GK218">
        <v>0</v>
      </c>
      <c r="GL218">
        <f t="shared" si="169"/>
        <v>0</v>
      </c>
      <c r="GM218">
        <f t="shared" si="170"/>
        <v>7533.08</v>
      </c>
      <c r="GN218">
        <f t="shared" si="171"/>
        <v>0</v>
      </c>
      <c r="GO218">
        <f t="shared" si="172"/>
        <v>7533.08</v>
      </c>
      <c r="GP218">
        <f t="shared" si="173"/>
        <v>0</v>
      </c>
      <c r="GR218">
        <v>3</v>
      </c>
      <c r="GS218">
        <v>5</v>
      </c>
      <c r="GT218">
        <v>0</v>
      </c>
      <c r="GU218" t="s">
        <v>3</v>
      </c>
      <c r="GV218">
        <f t="shared" si="174"/>
        <v>0</v>
      </c>
      <c r="GW218">
        <v>1</v>
      </c>
      <c r="GX218">
        <f t="shared" si="175"/>
        <v>0</v>
      </c>
      <c r="HA218">
        <v>0</v>
      </c>
      <c r="HB218">
        <v>0</v>
      </c>
      <c r="HC218">
        <f t="shared" si="176"/>
        <v>0</v>
      </c>
      <c r="IK218">
        <v>0</v>
      </c>
    </row>
    <row r="219" spans="1:245" x14ac:dyDescent="0.2">
      <c r="A219">
        <v>17</v>
      </c>
      <c r="B219">
        <v>1</v>
      </c>
      <c r="C219">
        <f>ROW(SmtRes!A350)</f>
        <v>350</v>
      </c>
      <c r="D219">
        <f>ROW(EtalonRes!A330)</f>
        <v>330</v>
      </c>
      <c r="E219" t="s">
        <v>119</v>
      </c>
      <c r="F219" t="s">
        <v>234</v>
      </c>
      <c r="G219" t="s">
        <v>235</v>
      </c>
      <c r="H219" t="s">
        <v>236</v>
      </c>
      <c r="I219">
        <f>ROUND(50/100,9)</f>
        <v>0.5</v>
      </c>
      <c r="J219">
        <v>0</v>
      </c>
      <c r="O219">
        <f t="shared" si="140"/>
        <v>2498.21</v>
      </c>
      <c r="P219">
        <f t="shared" si="141"/>
        <v>110.1</v>
      </c>
      <c r="Q219">
        <f t="shared" si="142"/>
        <v>137.12</v>
      </c>
      <c r="R219">
        <f t="shared" si="143"/>
        <v>2.0299999999999998</v>
      </c>
      <c r="S219">
        <f t="shared" si="144"/>
        <v>2250.9899999999998</v>
      </c>
      <c r="T219">
        <f t="shared" si="145"/>
        <v>0</v>
      </c>
      <c r="U219">
        <f t="shared" si="146"/>
        <v>8.1449999999999996</v>
      </c>
      <c r="V219">
        <f t="shared" si="147"/>
        <v>5.0000000000000001E-3</v>
      </c>
      <c r="W219">
        <f t="shared" si="148"/>
        <v>0</v>
      </c>
      <c r="X219">
        <f t="shared" si="149"/>
        <v>2140.37</v>
      </c>
      <c r="Y219">
        <f t="shared" si="150"/>
        <v>1464.46</v>
      </c>
      <c r="AA219">
        <v>42104813</v>
      </c>
      <c r="AB219">
        <f t="shared" si="151"/>
        <v>237.45</v>
      </c>
      <c r="AC219">
        <f t="shared" si="152"/>
        <v>51.33</v>
      </c>
      <c r="AD219">
        <f t="shared" si="179"/>
        <v>31.2</v>
      </c>
      <c r="AE219">
        <f t="shared" si="180"/>
        <v>0.14000000000000001</v>
      </c>
      <c r="AF219">
        <f t="shared" si="181"/>
        <v>154.91999999999999</v>
      </c>
      <c r="AG219">
        <f t="shared" si="154"/>
        <v>0</v>
      </c>
      <c r="AH219">
        <f t="shared" si="182"/>
        <v>16.29</v>
      </c>
      <c r="AI219">
        <f t="shared" si="183"/>
        <v>0.01</v>
      </c>
      <c r="AJ219">
        <f t="shared" si="156"/>
        <v>0</v>
      </c>
      <c r="AK219">
        <v>237.45</v>
      </c>
      <c r="AL219">
        <v>51.33</v>
      </c>
      <c r="AM219">
        <v>31.2</v>
      </c>
      <c r="AN219">
        <v>0.14000000000000001</v>
      </c>
      <c r="AO219">
        <v>154.91999999999999</v>
      </c>
      <c r="AP219">
        <v>0</v>
      </c>
      <c r="AQ219">
        <v>16.29</v>
      </c>
      <c r="AR219">
        <v>0.01</v>
      </c>
      <c r="AS219">
        <v>0</v>
      </c>
      <c r="AT219">
        <v>95</v>
      </c>
      <c r="AU219">
        <v>65</v>
      </c>
      <c r="AV219">
        <v>1</v>
      </c>
      <c r="AW219">
        <v>1</v>
      </c>
      <c r="AZ219">
        <v>1</v>
      </c>
      <c r="BA219">
        <v>29.06</v>
      </c>
      <c r="BB219">
        <v>8.7899999999999991</v>
      </c>
      <c r="BC219">
        <v>4.29</v>
      </c>
      <c r="BD219" t="s">
        <v>3</v>
      </c>
      <c r="BE219" t="s">
        <v>3</v>
      </c>
      <c r="BF219" t="s">
        <v>3</v>
      </c>
      <c r="BG219" t="s">
        <v>3</v>
      </c>
      <c r="BH219">
        <v>0</v>
      </c>
      <c r="BI219">
        <v>2</v>
      </c>
      <c r="BJ219" t="s">
        <v>237</v>
      </c>
      <c r="BM219">
        <v>108001</v>
      </c>
      <c r="BN219">
        <v>0</v>
      </c>
      <c r="BO219" t="s">
        <v>234</v>
      </c>
      <c r="BP219">
        <v>1</v>
      </c>
      <c r="BQ219">
        <v>3</v>
      </c>
      <c r="BR219">
        <v>0</v>
      </c>
      <c r="BS219">
        <v>29.06</v>
      </c>
      <c r="BT219">
        <v>1</v>
      </c>
      <c r="BU219">
        <v>1</v>
      </c>
      <c r="BV219">
        <v>1</v>
      </c>
      <c r="BW219">
        <v>1</v>
      </c>
      <c r="BX219">
        <v>1</v>
      </c>
      <c r="BY219" t="s">
        <v>3</v>
      </c>
      <c r="BZ219">
        <v>95</v>
      </c>
      <c r="CA219">
        <v>65</v>
      </c>
      <c r="CE219">
        <v>0</v>
      </c>
      <c r="CF219">
        <v>0</v>
      </c>
      <c r="CG219">
        <v>0</v>
      </c>
      <c r="CM219">
        <v>0</v>
      </c>
      <c r="CN219" t="s">
        <v>3</v>
      </c>
      <c r="CO219">
        <v>0</v>
      </c>
      <c r="CP219">
        <f t="shared" si="157"/>
        <v>2498.2099999999996</v>
      </c>
      <c r="CQ219">
        <f t="shared" si="158"/>
        <v>220.20570000000001</v>
      </c>
      <c r="CR219">
        <f t="shared" si="159"/>
        <v>274.24799999999999</v>
      </c>
      <c r="CS219">
        <f t="shared" si="160"/>
        <v>4.0684000000000005</v>
      </c>
      <c r="CT219">
        <f t="shared" si="161"/>
        <v>4501.9751999999999</v>
      </c>
      <c r="CU219">
        <f t="shared" si="162"/>
        <v>0</v>
      </c>
      <c r="CV219">
        <f t="shared" si="163"/>
        <v>16.29</v>
      </c>
      <c r="CW219">
        <f t="shared" si="164"/>
        <v>0.01</v>
      </c>
      <c r="CX219">
        <f t="shared" si="165"/>
        <v>0</v>
      </c>
      <c r="CY219">
        <f t="shared" si="166"/>
        <v>2140.3690000000001</v>
      </c>
      <c r="CZ219">
        <f t="shared" si="167"/>
        <v>1464.463</v>
      </c>
      <c r="DC219" t="s">
        <v>3</v>
      </c>
      <c r="DD219" t="s">
        <v>3</v>
      </c>
      <c r="DE219" t="s">
        <v>3</v>
      </c>
      <c r="DF219" t="s">
        <v>3</v>
      </c>
      <c r="DG219" t="s">
        <v>3</v>
      </c>
      <c r="DH219" t="s">
        <v>3</v>
      </c>
      <c r="DI219" t="s">
        <v>3</v>
      </c>
      <c r="DJ219" t="s">
        <v>3</v>
      </c>
      <c r="DK219" t="s">
        <v>3</v>
      </c>
      <c r="DL219" t="s">
        <v>3</v>
      </c>
      <c r="DM219" t="s">
        <v>3</v>
      </c>
      <c r="DN219">
        <v>0</v>
      </c>
      <c r="DO219">
        <v>0</v>
      </c>
      <c r="DP219">
        <v>1</v>
      </c>
      <c r="DQ219">
        <v>1</v>
      </c>
      <c r="DU219">
        <v>1003</v>
      </c>
      <c r="DV219" t="s">
        <v>236</v>
      </c>
      <c r="DW219" t="s">
        <v>236</v>
      </c>
      <c r="DX219">
        <v>100</v>
      </c>
      <c r="EE219">
        <v>39490723</v>
      </c>
      <c r="EF219">
        <v>3</v>
      </c>
      <c r="EG219" t="s">
        <v>127</v>
      </c>
      <c r="EH219">
        <v>0</v>
      </c>
      <c r="EI219" t="s">
        <v>3</v>
      </c>
      <c r="EJ219">
        <v>2</v>
      </c>
      <c r="EK219">
        <v>108001</v>
      </c>
      <c r="EL219" t="s">
        <v>128</v>
      </c>
      <c r="EM219" t="s">
        <v>129</v>
      </c>
      <c r="EO219" t="s">
        <v>3</v>
      </c>
      <c r="EQ219">
        <v>0</v>
      </c>
      <c r="ER219">
        <v>237.45</v>
      </c>
      <c r="ES219">
        <v>51.33</v>
      </c>
      <c r="ET219">
        <v>31.2</v>
      </c>
      <c r="EU219">
        <v>0.14000000000000001</v>
      </c>
      <c r="EV219">
        <v>154.91999999999999</v>
      </c>
      <c r="EW219">
        <v>16.29</v>
      </c>
      <c r="EX219">
        <v>0.01</v>
      </c>
      <c r="EY219">
        <v>0</v>
      </c>
      <c r="FQ219">
        <v>0</v>
      </c>
      <c r="FR219">
        <f t="shared" si="168"/>
        <v>0</v>
      </c>
      <c r="FS219">
        <v>0</v>
      </c>
      <c r="FX219">
        <v>95</v>
      </c>
      <c r="FY219">
        <v>65</v>
      </c>
      <c r="GA219" t="s">
        <v>3</v>
      </c>
      <c r="GD219">
        <v>1</v>
      </c>
      <c r="GF219">
        <v>1113905812</v>
      </c>
      <c r="GG219">
        <v>2</v>
      </c>
      <c r="GH219">
        <v>1</v>
      </c>
      <c r="GI219">
        <v>2</v>
      </c>
      <c r="GJ219">
        <v>0</v>
      </c>
      <c r="GK219">
        <v>0</v>
      </c>
      <c r="GL219">
        <f t="shared" si="169"/>
        <v>0</v>
      </c>
      <c r="GM219">
        <f t="shared" si="170"/>
        <v>6103.04</v>
      </c>
      <c r="GN219">
        <f t="shared" si="171"/>
        <v>0</v>
      </c>
      <c r="GO219">
        <f t="shared" si="172"/>
        <v>6103.04</v>
      </c>
      <c r="GP219">
        <f t="shared" si="173"/>
        <v>0</v>
      </c>
      <c r="GR219">
        <v>0</v>
      </c>
      <c r="GS219">
        <v>3</v>
      </c>
      <c r="GT219">
        <v>0</v>
      </c>
      <c r="GU219" t="s">
        <v>3</v>
      </c>
      <c r="GV219">
        <f t="shared" si="174"/>
        <v>0</v>
      </c>
      <c r="GW219">
        <v>1</v>
      </c>
      <c r="GX219">
        <f t="shared" si="175"/>
        <v>0</v>
      </c>
      <c r="HA219">
        <v>0</v>
      </c>
      <c r="HB219">
        <v>0</v>
      </c>
      <c r="HC219">
        <f t="shared" si="176"/>
        <v>0</v>
      </c>
      <c r="IK219">
        <v>0</v>
      </c>
    </row>
    <row r="220" spans="1:245" x14ac:dyDescent="0.2">
      <c r="A220">
        <v>18</v>
      </c>
      <c r="B220">
        <v>1</v>
      </c>
      <c r="C220">
        <v>349</v>
      </c>
      <c r="E220" t="s">
        <v>273</v>
      </c>
      <c r="F220" t="s">
        <v>238</v>
      </c>
      <c r="G220" t="s">
        <v>239</v>
      </c>
      <c r="H220" t="s">
        <v>236</v>
      </c>
      <c r="I220">
        <f>I219*J220</f>
        <v>0.5</v>
      </c>
      <c r="J220">
        <v>1</v>
      </c>
      <c r="O220">
        <f t="shared" si="140"/>
        <v>426.45</v>
      </c>
      <c r="P220">
        <f t="shared" si="141"/>
        <v>426.45</v>
      </c>
      <c r="Q220">
        <f t="shared" si="142"/>
        <v>0</v>
      </c>
      <c r="R220">
        <f t="shared" si="143"/>
        <v>0</v>
      </c>
      <c r="S220">
        <f t="shared" si="144"/>
        <v>0</v>
      </c>
      <c r="T220">
        <f t="shared" si="145"/>
        <v>0</v>
      </c>
      <c r="U220">
        <f t="shared" si="146"/>
        <v>0</v>
      </c>
      <c r="V220">
        <f t="shared" si="147"/>
        <v>0</v>
      </c>
      <c r="W220">
        <f t="shared" si="148"/>
        <v>0.28000000000000003</v>
      </c>
      <c r="X220">
        <f t="shared" si="149"/>
        <v>0</v>
      </c>
      <c r="Y220">
        <f t="shared" si="150"/>
        <v>0</v>
      </c>
      <c r="AA220">
        <v>42104813</v>
      </c>
      <c r="AB220">
        <f t="shared" si="151"/>
        <v>173</v>
      </c>
      <c r="AC220">
        <f t="shared" si="152"/>
        <v>173</v>
      </c>
      <c r="AD220">
        <f t="shared" si="179"/>
        <v>0</v>
      </c>
      <c r="AE220">
        <f t="shared" si="180"/>
        <v>0</v>
      </c>
      <c r="AF220">
        <f t="shared" si="181"/>
        <v>0</v>
      </c>
      <c r="AG220">
        <f t="shared" si="154"/>
        <v>0</v>
      </c>
      <c r="AH220">
        <f t="shared" si="182"/>
        <v>0</v>
      </c>
      <c r="AI220">
        <f t="shared" si="183"/>
        <v>0</v>
      </c>
      <c r="AJ220">
        <f t="shared" si="156"/>
        <v>0.56000000000000005</v>
      </c>
      <c r="AK220">
        <v>173</v>
      </c>
      <c r="AL220">
        <v>173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0.56000000000000005</v>
      </c>
      <c r="AT220">
        <v>95</v>
      </c>
      <c r="AU220">
        <v>65</v>
      </c>
      <c r="AV220">
        <v>1</v>
      </c>
      <c r="AW220">
        <v>1</v>
      </c>
      <c r="AZ220">
        <v>1</v>
      </c>
      <c r="BA220">
        <v>1</v>
      </c>
      <c r="BB220">
        <v>1</v>
      </c>
      <c r="BC220">
        <v>4.93</v>
      </c>
      <c r="BD220" t="s">
        <v>3</v>
      </c>
      <c r="BE220" t="s">
        <v>3</v>
      </c>
      <c r="BF220" t="s">
        <v>3</v>
      </c>
      <c r="BG220" t="s">
        <v>3</v>
      </c>
      <c r="BH220">
        <v>3</v>
      </c>
      <c r="BI220">
        <v>2</v>
      </c>
      <c r="BJ220" t="s">
        <v>240</v>
      </c>
      <c r="BM220">
        <v>108001</v>
      </c>
      <c r="BN220">
        <v>0</v>
      </c>
      <c r="BO220" t="s">
        <v>238</v>
      </c>
      <c r="BP220">
        <v>1</v>
      </c>
      <c r="BQ220">
        <v>3</v>
      </c>
      <c r="BR220">
        <v>0</v>
      </c>
      <c r="BS220">
        <v>1</v>
      </c>
      <c r="BT220">
        <v>1</v>
      </c>
      <c r="BU220">
        <v>1</v>
      </c>
      <c r="BV220">
        <v>1</v>
      </c>
      <c r="BW220">
        <v>1</v>
      </c>
      <c r="BX220">
        <v>1</v>
      </c>
      <c r="BY220" t="s">
        <v>3</v>
      </c>
      <c r="BZ220">
        <v>95</v>
      </c>
      <c r="CA220">
        <v>65</v>
      </c>
      <c r="CE220">
        <v>0</v>
      </c>
      <c r="CF220">
        <v>0</v>
      </c>
      <c r="CG220">
        <v>0</v>
      </c>
      <c r="CM220">
        <v>0</v>
      </c>
      <c r="CN220" t="s">
        <v>3</v>
      </c>
      <c r="CO220">
        <v>0</v>
      </c>
      <c r="CP220">
        <f t="shared" si="157"/>
        <v>426.45</v>
      </c>
      <c r="CQ220">
        <f t="shared" si="158"/>
        <v>852.89</v>
      </c>
      <c r="CR220">
        <f t="shared" si="159"/>
        <v>0</v>
      </c>
      <c r="CS220">
        <f t="shared" si="160"/>
        <v>0</v>
      </c>
      <c r="CT220">
        <f t="shared" si="161"/>
        <v>0</v>
      </c>
      <c r="CU220">
        <f t="shared" si="162"/>
        <v>0</v>
      </c>
      <c r="CV220">
        <f t="shared" si="163"/>
        <v>0</v>
      </c>
      <c r="CW220">
        <f t="shared" si="164"/>
        <v>0</v>
      </c>
      <c r="CX220">
        <f t="shared" si="165"/>
        <v>0.56000000000000005</v>
      </c>
      <c r="CY220">
        <f t="shared" si="166"/>
        <v>0</v>
      </c>
      <c r="CZ220">
        <f t="shared" si="167"/>
        <v>0</v>
      </c>
      <c r="DC220" t="s">
        <v>3</v>
      </c>
      <c r="DD220" t="s">
        <v>3</v>
      </c>
      <c r="DE220" t="s">
        <v>3</v>
      </c>
      <c r="DF220" t="s">
        <v>3</v>
      </c>
      <c r="DG220" t="s">
        <v>3</v>
      </c>
      <c r="DH220" t="s">
        <v>3</v>
      </c>
      <c r="DI220" t="s">
        <v>3</v>
      </c>
      <c r="DJ220" t="s">
        <v>3</v>
      </c>
      <c r="DK220" t="s">
        <v>3</v>
      </c>
      <c r="DL220" t="s">
        <v>3</v>
      </c>
      <c r="DM220" t="s">
        <v>3</v>
      </c>
      <c r="DN220">
        <v>0</v>
      </c>
      <c r="DO220">
        <v>0</v>
      </c>
      <c r="DP220">
        <v>1</v>
      </c>
      <c r="DQ220">
        <v>1</v>
      </c>
      <c r="DU220">
        <v>1003</v>
      </c>
      <c r="DV220" t="s">
        <v>236</v>
      </c>
      <c r="DW220" t="s">
        <v>236</v>
      </c>
      <c r="DX220">
        <v>100</v>
      </c>
      <c r="EE220">
        <v>39490723</v>
      </c>
      <c r="EF220">
        <v>3</v>
      </c>
      <c r="EG220" t="s">
        <v>127</v>
      </c>
      <c r="EH220">
        <v>0</v>
      </c>
      <c r="EI220" t="s">
        <v>3</v>
      </c>
      <c r="EJ220">
        <v>2</v>
      </c>
      <c r="EK220">
        <v>108001</v>
      </c>
      <c r="EL220" t="s">
        <v>128</v>
      </c>
      <c r="EM220" t="s">
        <v>129</v>
      </c>
      <c r="EO220" t="s">
        <v>3</v>
      </c>
      <c r="EQ220">
        <v>0</v>
      </c>
      <c r="ER220">
        <v>173</v>
      </c>
      <c r="ES220">
        <v>173</v>
      </c>
      <c r="ET220">
        <v>0</v>
      </c>
      <c r="EU220">
        <v>0</v>
      </c>
      <c r="EV220">
        <v>0</v>
      </c>
      <c r="EW220">
        <v>0</v>
      </c>
      <c r="EX220">
        <v>0</v>
      </c>
      <c r="FQ220">
        <v>0</v>
      </c>
      <c r="FR220">
        <f t="shared" si="168"/>
        <v>0</v>
      </c>
      <c r="FS220">
        <v>0</v>
      </c>
      <c r="FX220">
        <v>95</v>
      </c>
      <c r="FY220">
        <v>65</v>
      </c>
      <c r="GA220" t="s">
        <v>3</v>
      </c>
      <c r="GD220">
        <v>1</v>
      </c>
      <c r="GF220">
        <v>866408668</v>
      </c>
      <c r="GG220">
        <v>2</v>
      </c>
      <c r="GH220">
        <v>1</v>
      </c>
      <c r="GI220">
        <v>2</v>
      </c>
      <c r="GJ220">
        <v>0</v>
      </c>
      <c r="GK220">
        <v>0</v>
      </c>
      <c r="GL220">
        <f t="shared" si="169"/>
        <v>0</v>
      </c>
      <c r="GM220">
        <f t="shared" si="170"/>
        <v>426.45</v>
      </c>
      <c r="GN220">
        <f t="shared" si="171"/>
        <v>0</v>
      </c>
      <c r="GO220">
        <f t="shared" si="172"/>
        <v>426.45</v>
      </c>
      <c r="GP220">
        <f t="shared" si="173"/>
        <v>0</v>
      </c>
      <c r="GR220">
        <v>0</v>
      </c>
      <c r="GS220">
        <v>3</v>
      </c>
      <c r="GT220">
        <v>0</v>
      </c>
      <c r="GU220" t="s">
        <v>3</v>
      </c>
      <c r="GV220">
        <f t="shared" si="174"/>
        <v>0</v>
      </c>
      <c r="GW220">
        <v>1</v>
      </c>
      <c r="GX220">
        <f t="shared" si="175"/>
        <v>0</v>
      </c>
      <c r="HA220">
        <v>0</v>
      </c>
      <c r="HB220">
        <v>0</v>
      </c>
      <c r="HC220">
        <f t="shared" si="176"/>
        <v>0</v>
      </c>
      <c r="IK220">
        <v>0</v>
      </c>
    </row>
    <row r="221" spans="1:245" x14ac:dyDescent="0.2">
      <c r="A221">
        <v>17</v>
      </c>
      <c r="B221">
        <v>1</v>
      </c>
      <c r="C221">
        <f>ROW(SmtRes!A359)</f>
        <v>359</v>
      </c>
      <c r="D221">
        <f>ROW(EtalonRes!A338)</f>
        <v>338</v>
      </c>
      <c r="E221" t="s">
        <v>123</v>
      </c>
      <c r="F221" t="s">
        <v>241</v>
      </c>
      <c r="G221" t="s">
        <v>242</v>
      </c>
      <c r="H221" t="s">
        <v>236</v>
      </c>
      <c r="I221">
        <f>ROUND(30/100,9)</f>
        <v>0.3</v>
      </c>
      <c r="J221">
        <v>0</v>
      </c>
      <c r="O221">
        <f t="shared" si="140"/>
        <v>255.21</v>
      </c>
      <c r="P221">
        <f t="shared" si="141"/>
        <v>18.440000000000001</v>
      </c>
      <c r="Q221">
        <f t="shared" si="142"/>
        <v>5.66</v>
      </c>
      <c r="R221">
        <f t="shared" si="143"/>
        <v>1.22</v>
      </c>
      <c r="S221">
        <f t="shared" si="144"/>
        <v>231.11</v>
      </c>
      <c r="T221">
        <f t="shared" si="145"/>
        <v>0</v>
      </c>
      <c r="U221">
        <f t="shared" si="146"/>
        <v>0.84599999999999997</v>
      </c>
      <c r="V221">
        <f t="shared" si="147"/>
        <v>3.0000000000000001E-3</v>
      </c>
      <c r="W221">
        <f t="shared" si="148"/>
        <v>0</v>
      </c>
      <c r="X221">
        <f t="shared" si="149"/>
        <v>220.71</v>
      </c>
      <c r="Y221">
        <f t="shared" si="150"/>
        <v>151.01</v>
      </c>
      <c r="AA221">
        <v>42104813</v>
      </c>
      <c r="AB221">
        <f t="shared" si="151"/>
        <v>41.59</v>
      </c>
      <c r="AC221">
        <f t="shared" si="152"/>
        <v>12.86</v>
      </c>
      <c r="AD221">
        <f t="shared" si="179"/>
        <v>2.2200000000000002</v>
      </c>
      <c r="AE221">
        <f t="shared" si="180"/>
        <v>0.14000000000000001</v>
      </c>
      <c r="AF221">
        <f t="shared" si="181"/>
        <v>26.51</v>
      </c>
      <c r="AG221">
        <f t="shared" si="154"/>
        <v>0</v>
      </c>
      <c r="AH221">
        <f t="shared" si="182"/>
        <v>2.82</v>
      </c>
      <c r="AI221">
        <f t="shared" si="183"/>
        <v>0.01</v>
      </c>
      <c r="AJ221">
        <f t="shared" si="156"/>
        <v>0</v>
      </c>
      <c r="AK221">
        <v>41.59</v>
      </c>
      <c r="AL221">
        <v>12.86</v>
      </c>
      <c r="AM221">
        <v>2.2200000000000002</v>
      </c>
      <c r="AN221">
        <v>0.14000000000000001</v>
      </c>
      <c r="AO221">
        <v>26.51</v>
      </c>
      <c r="AP221">
        <v>0</v>
      </c>
      <c r="AQ221">
        <v>2.82</v>
      </c>
      <c r="AR221">
        <v>0.01</v>
      </c>
      <c r="AS221">
        <v>0</v>
      </c>
      <c r="AT221">
        <v>95</v>
      </c>
      <c r="AU221">
        <v>65</v>
      </c>
      <c r="AV221">
        <v>1</v>
      </c>
      <c r="AW221">
        <v>1</v>
      </c>
      <c r="AZ221">
        <v>1</v>
      </c>
      <c r="BA221">
        <v>29.06</v>
      </c>
      <c r="BB221">
        <v>8.5</v>
      </c>
      <c r="BC221">
        <v>4.78</v>
      </c>
      <c r="BD221" t="s">
        <v>3</v>
      </c>
      <c r="BE221" t="s">
        <v>3</v>
      </c>
      <c r="BF221" t="s">
        <v>3</v>
      </c>
      <c r="BG221" t="s">
        <v>3</v>
      </c>
      <c r="BH221">
        <v>0</v>
      </c>
      <c r="BI221">
        <v>2</v>
      </c>
      <c r="BJ221" t="s">
        <v>243</v>
      </c>
      <c r="BM221">
        <v>108001</v>
      </c>
      <c r="BN221">
        <v>0</v>
      </c>
      <c r="BO221" t="s">
        <v>241</v>
      </c>
      <c r="BP221">
        <v>1</v>
      </c>
      <c r="BQ221">
        <v>3</v>
      </c>
      <c r="BR221">
        <v>0</v>
      </c>
      <c r="BS221">
        <v>29.06</v>
      </c>
      <c r="BT221">
        <v>1</v>
      </c>
      <c r="BU221">
        <v>1</v>
      </c>
      <c r="BV221">
        <v>1</v>
      </c>
      <c r="BW221">
        <v>1</v>
      </c>
      <c r="BX221">
        <v>1</v>
      </c>
      <c r="BY221" t="s">
        <v>3</v>
      </c>
      <c r="BZ221">
        <v>95</v>
      </c>
      <c r="CA221">
        <v>65</v>
      </c>
      <c r="CE221">
        <v>0</v>
      </c>
      <c r="CF221">
        <v>0</v>
      </c>
      <c r="CG221">
        <v>0</v>
      </c>
      <c r="CM221">
        <v>0</v>
      </c>
      <c r="CN221" t="s">
        <v>3</v>
      </c>
      <c r="CO221">
        <v>0</v>
      </c>
      <c r="CP221">
        <f t="shared" si="157"/>
        <v>255.21</v>
      </c>
      <c r="CQ221">
        <f t="shared" si="158"/>
        <v>61.470799999999997</v>
      </c>
      <c r="CR221">
        <f t="shared" si="159"/>
        <v>18.87</v>
      </c>
      <c r="CS221">
        <f t="shared" si="160"/>
        <v>4.0684000000000005</v>
      </c>
      <c r="CT221">
        <f t="shared" si="161"/>
        <v>770.38059999999996</v>
      </c>
      <c r="CU221">
        <f t="shared" si="162"/>
        <v>0</v>
      </c>
      <c r="CV221">
        <f t="shared" si="163"/>
        <v>2.82</v>
      </c>
      <c r="CW221">
        <f t="shared" si="164"/>
        <v>0.01</v>
      </c>
      <c r="CX221">
        <f t="shared" si="165"/>
        <v>0</v>
      </c>
      <c r="CY221">
        <f t="shared" si="166"/>
        <v>220.71350000000001</v>
      </c>
      <c r="CZ221">
        <f t="shared" si="167"/>
        <v>151.0145</v>
      </c>
      <c r="DC221" t="s">
        <v>3</v>
      </c>
      <c r="DD221" t="s">
        <v>3</v>
      </c>
      <c r="DE221" t="s">
        <v>3</v>
      </c>
      <c r="DF221" t="s">
        <v>3</v>
      </c>
      <c r="DG221" t="s">
        <v>3</v>
      </c>
      <c r="DH221" t="s">
        <v>3</v>
      </c>
      <c r="DI221" t="s">
        <v>3</v>
      </c>
      <c r="DJ221" t="s">
        <v>3</v>
      </c>
      <c r="DK221" t="s">
        <v>3</v>
      </c>
      <c r="DL221" t="s">
        <v>3</v>
      </c>
      <c r="DM221" t="s">
        <v>3</v>
      </c>
      <c r="DN221">
        <v>0</v>
      </c>
      <c r="DO221">
        <v>0</v>
      </c>
      <c r="DP221">
        <v>1</v>
      </c>
      <c r="DQ221">
        <v>1</v>
      </c>
      <c r="DU221">
        <v>1003</v>
      </c>
      <c r="DV221" t="s">
        <v>236</v>
      </c>
      <c r="DW221" t="s">
        <v>236</v>
      </c>
      <c r="DX221">
        <v>100</v>
      </c>
      <c r="EE221">
        <v>39490723</v>
      </c>
      <c r="EF221">
        <v>3</v>
      </c>
      <c r="EG221" t="s">
        <v>127</v>
      </c>
      <c r="EH221">
        <v>0</v>
      </c>
      <c r="EI221" t="s">
        <v>3</v>
      </c>
      <c r="EJ221">
        <v>2</v>
      </c>
      <c r="EK221">
        <v>108001</v>
      </c>
      <c r="EL221" t="s">
        <v>128</v>
      </c>
      <c r="EM221" t="s">
        <v>129</v>
      </c>
      <c r="EO221" t="s">
        <v>3</v>
      </c>
      <c r="EQ221">
        <v>0</v>
      </c>
      <c r="ER221">
        <v>41.59</v>
      </c>
      <c r="ES221">
        <v>12.86</v>
      </c>
      <c r="ET221">
        <v>2.2200000000000002</v>
      </c>
      <c r="EU221">
        <v>0.14000000000000001</v>
      </c>
      <c r="EV221">
        <v>26.51</v>
      </c>
      <c r="EW221">
        <v>2.82</v>
      </c>
      <c r="EX221">
        <v>0.01</v>
      </c>
      <c r="EY221">
        <v>0</v>
      </c>
      <c r="FQ221">
        <v>0</v>
      </c>
      <c r="FR221">
        <f t="shared" si="168"/>
        <v>0</v>
      </c>
      <c r="FS221">
        <v>0</v>
      </c>
      <c r="FX221">
        <v>95</v>
      </c>
      <c r="FY221">
        <v>65</v>
      </c>
      <c r="GA221" t="s">
        <v>3</v>
      </c>
      <c r="GD221">
        <v>1</v>
      </c>
      <c r="GF221">
        <v>-1785334863</v>
      </c>
      <c r="GG221">
        <v>2</v>
      </c>
      <c r="GH221">
        <v>1</v>
      </c>
      <c r="GI221">
        <v>2</v>
      </c>
      <c r="GJ221">
        <v>0</v>
      </c>
      <c r="GK221">
        <v>0</v>
      </c>
      <c r="GL221">
        <f t="shared" si="169"/>
        <v>0</v>
      </c>
      <c r="GM221">
        <f t="shared" si="170"/>
        <v>626.92999999999995</v>
      </c>
      <c r="GN221">
        <f t="shared" si="171"/>
        <v>0</v>
      </c>
      <c r="GO221">
        <f t="shared" si="172"/>
        <v>626.92999999999995</v>
      </c>
      <c r="GP221">
        <f t="shared" si="173"/>
        <v>0</v>
      </c>
      <c r="GR221">
        <v>0</v>
      </c>
      <c r="GS221">
        <v>3</v>
      </c>
      <c r="GT221">
        <v>0</v>
      </c>
      <c r="GU221" t="s">
        <v>3</v>
      </c>
      <c r="GV221">
        <f t="shared" si="174"/>
        <v>0</v>
      </c>
      <c r="GW221">
        <v>1</v>
      </c>
      <c r="GX221">
        <f t="shared" si="175"/>
        <v>0</v>
      </c>
      <c r="HA221">
        <v>0</v>
      </c>
      <c r="HB221">
        <v>0</v>
      </c>
      <c r="HC221">
        <f t="shared" si="176"/>
        <v>0</v>
      </c>
      <c r="IK221">
        <v>0</v>
      </c>
    </row>
    <row r="222" spans="1:245" x14ac:dyDescent="0.2">
      <c r="A222">
        <v>18</v>
      </c>
      <c r="B222">
        <v>1</v>
      </c>
      <c r="C222">
        <v>358</v>
      </c>
      <c r="E222" t="s">
        <v>338</v>
      </c>
      <c r="F222" t="s">
        <v>250</v>
      </c>
      <c r="G222" t="s">
        <v>251</v>
      </c>
      <c r="H222" t="s">
        <v>246</v>
      </c>
      <c r="I222">
        <f>I221*J222</f>
        <v>0.03</v>
      </c>
      <c r="J222">
        <v>0.1</v>
      </c>
      <c r="O222">
        <f t="shared" si="140"/>
        <v>1309.77</v>
      </c>
      <c r="P222">
        <f t="shared" si="141"/>
        <v>1309.77</v>
      </c>
      <c r="Q222">
        <f t="shared" si="142"/>
        <v>0</v>
      </c>
      <c r="R222">
        <f t="shared" si="143"/>
        <v>0</v>
      </c>
      <c r="S222">
        <f t="shared" si="144"/>
        <v>0</v>
      </c>
      <c r="T222">
        <f t="shared" si="145"/>
        <v>0</v>
      </c>
      <c r="U222">
        <f t="shared" si="146"/>
        <v>0</v>
      </c>
      <c r="V222">
        <f t="shared" si="147"/>
        <v>0</v>
      </c>
      <c r="W222">
        <f t="shared" si="148"/>
        <v>0.15</v>
      </c>
      <c r="X222">
        <f t="shared" si="149"/>
        <v>0</v>
      </c>
      <c r="Y222">
        <f t="shared" si="150"/>
        <v>0</v>
      </c>
      <c r="AA222">
        <v>42104813</v>
      </c>
      <c r="AB222">
        <f t="shared" si="151"/>
        <v>4900.01</v>
      </c>
      <c r="AC222">
        <f t="shared" si="152"/>
        <v>4900.01</v>
      </c>
      <c r="AD222">
        <f t="shared" si="179"/>
        <v>0</v>
      </c>
      <c r="AE222">
        <f t="shared" si="180"/>
        <v>0</v>
      </c>
      <c r="AF222">
        <f t="shared" si="181"/>
        <v>0</v>
      </c>
      <c r="AG222">
        <f t="shared" si="154"/>
        <v>0</v>
      </c>
      <c r="AH222">
        <f t="shared" si="182"/>
        <v>0</v>
      </c>
      <c r="AI222">
        <f t="shared" si="183"/>
        <v>0</v>
      </c>
      <c r="AJ222">
        <f t="shared" si="156"/>
        <v>5.14</v>
      </c>
      <c r="AK222">
        <v>4900.01</v>
      </c>
      <c r="AL222">
        <v>4900.01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5.14</v>
      </c>
      <c r="AT222">
        <v>95</v>
      </c>
      <c r="AU222">
        <v>65</v>
      </c>
      <c r="AV222">
        <v>1</v>
      </c>
      <c r="AW222">
        <v>1</v>
      </c>
      <c r="AZ222">
        <v>1</v>
      </c>
      <c r="BA222">
        <v>1</v>
      </c>
      <c r="BB222">
        <v>1</v>
      </c>
      <c r="BC222">
        <v>8.91</v>
      </c>
      <c r="BD222" t="s">
        <v>3</v>
      </c>
      <c r="BE222" t="s">
        <v>3</v>
      </c>
      <c r="BF222" t="s">
        <v>3</v>
      </c>
      <c r="BG222" t="s">
        <v>3</v>
      </c>
      <c r="BH222">
        <v>3</v>
      </c>
      <c r="BI222">
        <v>2</v>
      </c>
      <c r="BJ222" t="s">
        <v>252</v>
      </c>
      <c r="BM222">
        <v>108001</v>
      </c>
      <c r="BN222">
        <v>0</v>
      </c>
      <c r="BO222" t="s">
        <v>250</v>
      </c>
      <c r="BP222">
        <v>1</v>
      </c>
      <c r="BQ222">
        <v>3</v>
      </c>
      <c r="BR222">
        <v>0</v>
      </c>
      <c r="BS222">
        <v>1</v>
      </c>
      <c r="BT222">
        <v>1</v>
      </c>
      <c r="BU222">
        <v>1</v>
      </c>
      <c r="BV222">
        <v>1</v>
      </c>
      <c r="BW222">
        <v>1</v>
      </c>
      <c r="BX222">
        <v>1</v>
      </c>
      <c r="BY222" t="s">
        <v>3</v>
      </c>
      <c r="BZ222">
        <v>95</v>
      </c>
      <c r="CA222">
        <v>65</v>
      </c>
      <c r="CE222">
        <v>0</v>
      </c>
      <c r="CF222">
        <v>0</v>
      </c>
      <c r="CG222">
        <v>0</v>
      </c>
      <c r="CM222">
        <v>0</v>
      </c>
      <c r="CN222" t="s">
        <v>3</v>
      </c>
      <c r="CO222">
        <v>0</v>
      </c>
      <c r="CP222">
        <f t="shared" si="157"/>
        <v>1309.77</v>
      </c>
      <c r="CQ222">
        <f t="shared" si="158"/>
        <v>43659.089100000005</v>
      </c>
      <c r="CR222">
        <f t="shared" si="159"/>
        <v>0</v>
      </c>
      <c r="CS222">
        <f t="shared" si="160"/>
        <v>0</v>
      </c>
      <c r="CT222">
        <f t="shared" si="161"/>
        <v>0</v>
      </c>
      <c r="CU222">
        <f t="shared" si="162"/>
        <v>0</v>
      </c>
      <c r="CV222">
        <f t="shared" si="163"/>
        <v>0</v>
      </c>
      <c r="CW222">
        <f t="shared" si="164"/>
        <v>0</v>
      </c>
      <c r="CX222">
        <f t="shared" si="165"/>
        <v>5.14</v>
      </c>
      <c r="CY222">
        <f t="shared" si="166"/>
        <v>0</v>
      </c>
      <c r="CZ222">
        <f t="shared" si="167"/>
        <v>0</v>
      </c>
      <c r="DC222" t="s">
        <v>3</v>
      </c>
      <c r="DD222" t="s">
        <v>3</v>
      </c>
      <c r="DE222" t="s">
        <v>3</v>
      </c>
      <c r="DF222" t="s">
        <v>3</v>
      </c>
      <c r="DG222" t="s">
        <v>3</v>
      </c>
      <c r="DH222" t="s">
        <v>3</v>
      </c>
      <c r="DI222" t="s">
        <v>3</v>
      </c>
      <c r="DJ222" t="s">
        <v>3</v>
      </c>
      <c r="DK222" t="s">
        <v>3</v>
      </c>
      <c r="DL222" t="s">
        <v>3</v>
      </c>
      <c r="DM222" t="s">
        <v>3</v>
      </c>
      <c r="DN222">
        <v>0</v>
      </c>
      <c r="DO222">
        <v>0</v>
      </c>
      <c r="DP222">
        <v>1</v>
      </c>
      <c r="DQ222">
        <v>1</v>
      </c>
      <c r="DU222">
        <v>1013</v>
      </c>
      <c r="DV222" t="s">
        <v>246</v>
      </c>
      <c r="DW222" t="s">
        <v>248</v>
      </c>
      <c r="DX222">
        <v>1</v>
      </c>
      <c r="EE222">
        <v>39490723</v>
      </c>
      <c r="EF222">
        <v>3</v>
      </c>
      <c r="EG222" t="s">
        <v>127</v>
      </c>
      <c r="EH222">
        <v>0</v>
      </c>
      <c r="EI222" t="s">
        <v>3</v>
      </c>
      <c r="EJ222">
        <v>2</v>
      </c>
      <c r="EK222">
        <v>108001</v>
      </c>
      <c r="EL222" t="s">
        <v>128</v>
      </c>
      <c r="EM222" t="s">
        <v>129</v>
      </c>
      <c r="EO222" t="s">
        <v>3</v>
      </c>
      <c r="EQ222">
        <v>0</v>
      </c>
      <c r="ER222">
        <v>4900.01</v>
      </c>
      <c r="ES222">
        <v>4900.01</v>
      </c>
      <c r="ET222">
        <v>0</v>
      </c>
      <c r="EU222">
        <v>0</v>
      </c>
      <c r="EV222">
        <v>0</v>
      </c>
      <c r="EW222">
        <v>0</v>
      </c>
      <c r="EX222">
        <v>0</v>
      </c>
      <c r="FQ222">
        <v>0</v>
      </c>
      <c r="FR222">
        <f t="shared" si="168"/>
        <v>0</v>
      </c>
      <c r="FS222">
        <v>0</v>
      </c>
      <c r="FX222">
        <v>95</v>
      </c>
      <c r="FY222">
        <v>65</v>
      </c>
      <c r="GA222" t="s">
        <v>3</v>
      </c>
      <c r="GD222">
        <v>1</v>
      </c>
      <c r="GF222">
        <v>-1967235878</v>
      </c>
      <c r="GG222">
        <v>2</v>
      </c>
      <c r="GH222">
        <v>1</v>
      </c>
      <c r="GI222">
        <v>2</v>
      </c>
      <c r="GJ222">
        <v>0</v>
      </c>
      <c r="GK222">
        <v>0</v>
      </c>
      <c r="GL222">
        <f t="shared" si="169"/>
        <v>0</v>
      </c>
      <c r="GM222">
        <f t="shared" si="170"/>
        <v>1309.77</v>
      </c>
      <c r="GN222">
        <f t="shared" si="171"/>
        <v>0</v>
      </c>
      <c r="GO222">
        <f t="shared" si="172"/>
        <v>1309.77</v>
      </c>
      <c r="GP222">
        <f t="shared" si="173"/>
        <v>0</v>
      </c>
      <c r="GR222">
        <v>0</v>
      </c>
      <c r="GS222">
        <v>3</v>
      </c>
      <c r="GT222">
        <v>0</v>
      </c>
      <c r="GU222" t="s">
        <v>3</v>
      </c>
      <c r="GV222">
        <f t="shared" si="174"/>
        <v>0</v>
      </c>
      <c r="GW222">
        <v>1</v>
      </c>
      <c r="GX222">
        <f t="shared" si="175"/>
        <v>0</v>
      </c>
      <c r="HA222">
        <v>0</v>
      </c>
      <c r="HB222">
        <v>0</v>
      </c>
      <c r="HC222">
        <f t="shared" si="176"/>
        <v>0</v>
      </c>
      <c r="IK222">
        <v>0</v>
      </c>
    </row>
    <row r="223" spans="1:245" x14ac:dyDescent="0.2">
      <c r="A223">
        <v>17</v>
      </c>
      <c r="B223">
        <v>1</v>
      </c>
      <c r="C223">
        <f>ROW(SmtRes!A368)</f>
        <v>368</v>
      </c>
      <c r="D223">
        <f>ROW(EtalonRes!A346)</f>
        <v>346</v>
      </c>
      <c r="E223" t="s">
        <v>136</v>
      </c>
      <c r="F223" t="s">
        <v>339</v>
      </c>
      <c r="G223" t="s">
        <v>340</v>
      </c>
      <c r="H223" t="s">
        <v>236</v>
      </c>
      <c r="I223">
        <f>ROUND(20/100,9)</f>
        <v>0.2</v>
      </c>
      <c r="J223">
        <v>0</v>
      </c>
      <c r="O223">
        <f t="shared" si="140"/>
        <v>223.03</v>
      </c>
      <c r="P223">
        <f t="shared" si="141"/>
        <v>13.86</v>
      </c>
      <c r="Q223">
        <f t="shared" si="142"/>
        <v>3.77</v>
      </c>
      <c r="R223">
        <f t="shared" si="143"/>
        <v>0.81</v>
      </c>
      <c r="S223">
        <f t="shared" si="144"/>
        <v>205.4</v>
      </c>
      <c r="T223">
        <f t="shared" si="145"/>
        <v>0</v>
      </c>
      <c r="U223">
        <f t="shared" si="146"/>
        <v>0.752</v>
      </c>
      <c r="V223">
        <f t="shared" si="147"/>
        <v>2E-3</v>
      </c>
      <c r="W223">
        <f t="shared" si="148"/>
        <v>0</v>
      </c>
      <c r="X223">
        <f t="shared" si="149"/>
        <v>195.9</v>
      </c>
      <c r="Y223">
        <f t="shared" si="150"/>
        <v>134.04</v>
      </c>
      <c r="AA223">
        <v>42104813</v>
      </c>
      <c r="AB223">
        <f t="shared" si="151"/>
        <v>51.2</v>
      </c>
      <c r="AC223">
        <f t="shared" si="152"/>
        <v>13.64</v>
      </c>
      <c r="AD223">
        <f t="shared" si="179"/>
        <v>2.2200000000000002</v>
      </c>
      <c r="AE223">
        <f t="shared" si="180"/>
        <v>0.14000000000000001</v>
      </c>
      <c r="AF223">
        <f t="shared" si="181"/>
        <v>35.340000000000003</v>
      </c>
      <c r="AG223">
        <f t="shared" si="154"/>
        <v>0</v>
      </c>
      <c r="AH223">
        <f t="shared" si="182"/>
        <v>3.76</v>
      </c>
      <c r="AI223">
        <f t="shared" si="183"/>
        <v>0.01</v>
      </c>
      <c r="AJ223">
        <f t="shared" si="156"/>
        <v>0</v>
      </c>
      <c r="AK223">
        <v>51.2</v>
      </c>
      <c r="AL223">
        <v>13.64</v>
      </c>
      <c r="AM223">
        <v>2.2200000000000002</v>
      </c>
      <c r="AN223">
        <v>0.14000000000000001</v>
      </c>
      <c r="AO223">
        <v>35.340000000000003</v>
      </c>
      <c r="AP223">
        <v>0</v>
      </c>
      <c r="AQ223">
        <v>3.76</v>
      </c>
      <c r="AR223">
        <v>0.01</v>
      </c>
      <c r="AS223">
        <v>0</v>
      </c>
      <c r="AT223">
        <v>95</v>
      </c>
      <c r="AU223">
        <v>65</v>
      </c>
      <c r="AV223">
        <v>1</v>
      </c>
      <c r="AW223">
        <v>1</v>
      </c>
      <c r="AZ223">
        <v>1</v>
      </c>
      <c r="BA223">
        <v>29.06</v>
      </c>
      <c r="BB223">
        <v>8.5</v>
      </c>
      <c r="BC223">
        <v>5.08</v>
      </c>
      <c r="BD223" t="s">
        <v>3</v>
      </c>
      <c r="BE223" t="s">
        <v>3</v>
      </c>
      <c r="BF223" t="s">
        <v>3</v>
      </c>
      <c r="BG223" t="s">
        <v>3</v>
      </c>
      <c r="BH223">
        <v>0</v>
      </c>
      <c r="BI223">
        <v>2</v>
      </c>
      <c r="BJ223" t="s">
        <v>341</v>
      </c>
      <c r="BM223">
        <v>108001</v>
      </c>
      <c r="BN223">
        <v>0</v>
      </c>
      <c r="BO223" t="s">
        <v>339</v>
      </c>
      <c r="BP223">
        <v>1</v>
      </c>
      <c r="BQ223">
        <v>3</v>
      </c>
      <c r="BR223">
        <v>0</v>
      </c>
      <c r="BS223">
        <v>29.06</v>
      </c>
      <c r="BT223">
        <v>1</v>
      </c>
      <c r="BU223">
        <v>1</v>
      </c>
      <c r="BV223">
        <v>1</v>
      </c>
      <c r="BW223">
        <v>1</v>
      </c>
      <c r="BX223">
        <v>1</v>
      </c>
      <c r="BY223" t="s">
        <v>3</v>
      </c>
      <c r="BZ223">
        <v>95</v>
      </c>
      <c r="CA223">
        <v>65</v>
      </c>
      <c r="CE223">
        <v>0</v>
      </c>
      <c r="CF223">
        <v>0</v>
      </c>
      <c r="CG223">
        <v>0</v>
      </c>
      <c r="CM223">
        <v>0</v>
      </c>
      <c r="CN223" t="s">
        <v>3</v>
      </c>
      <c r="CO223">
        <v>0</v>
      </c>
      <c r="CP223">
        <f t="shared" si="157"/>
        <v>223.03</v>
      </c>
      <c r="CQ223">
        <f t="shared" si="158"/>
        <v>69.291200000000003</v>
      </c>
      <c r="CR223">
        <f t="shared" si="159"/>
        <v>18.87</v>
      </c>
      <c r="CS223">
        <f t="shared" si="160"/>
        <v>4.0684000000000005</v>
      </c>
      <c r="CT223">
        <f t="shared" si="161"/>
        <v>1026.9804000000001</v>
      </c>
      <c r="CU223">
        <f t="shared" si="162"/>
        <v>0</v>
      </c>
      <c r="CV223">
        <f t="shared" si="163"/>
        <v>3.76</v>
      </c>
      <c r="CW223">
        <f t="shared" si="164"/>
        <v>0.01</v>
      </c>
      <c r="CX223">
        <f t="shared" si="165"/>
        <v>0</v>
      </c>
      <c r="CY223">
        <f t="shared" si="166"/>
        <v>195.89950000000002</v>
      </c>
      <c r="CZ223">
        <f t="shared" si="167"/>
        <v>134.03649999999999</v>
      </c>
      <c r="DC223" t="s">
        <v>3</v>
      </c>
      <c r="DD223" t="s">
        <v>3</v>
      </c>
      <c r="DE223" t="s">
        <v>3</v>
      </c>
      <c r="DF223" t="s">
        <v>3</v>
      </c>
      <c r="DG223" t="s">
        <v>3</v>
      </c>
      <c r="DH223" t="s">
        <v>3</v>
      </c>
      <c r="DI223" t="s">
        <v>3</v>
      </c>
      <c r="DJ223" t="s">
        <v>3</v>
      </c>
      <c r="DK223" t="s">
        <v>3</v>
      </c>
      <c r="DL223" t="s">
        <v>3</v>
      </c>
      <c r="DM223" t="s">
        <v>3</v>
      </c>
      <c r="DN223">
        <v>0</v>
      </c>
      <c r="DO223">
        <v>0</v>
      </c>
      <c r="DP223">
        <v>1</v>
      </c>
      <c r="DQ223">
        <v>1</v>
      </c>
      <c r="DU223">
        <v>1003</v>
      </c>
      <c r="DV223" t="s">
        <v>236</v>
      </c>
      <c r="DW223" t="s">
        <v>236</v>
      </c>
      <c r="DX223">
        <v>100</v>
      </c>
      <c r="EE223">
        <v>39490723</v>
      </c>
      <c r="EF223">
        <v>3</v>
      </c>
      <c r="EG223" t="s">
        <v>127</v>
      </c>
      <c r="EH223">
        <v>0</v>
      </c>
      <c r="EI223" t="s">
        <v>3</v>
      </c>
      <c r="EJ223">
        <v>2</v>
      </c>
      <c r="EK223">
        <v>108001</v>
      </c>
      <c r="EL223" t="s">
        <v>128</v>
      </c>
      <c r="EM223" t="s">
        <v>129</v>
      </c>
      <c r="EO223" t="s">
        <v>3</v>
      </c>
      <c r="EQ223">
        <v>0</v>
      </c>
      <c r="ER223">
        <v>51.2</v>
      </c>
      <c r="ES223">
        <v>13.64</v>
      </c>
      <c r="ET223">
        <v>2.2200000000000002</v>
      </c>
      <c r="EU223">
        <v>0.14000000000000001</v>
      </c>
      <c r="EV223">
        <v>35.340000000000003</v>
      </c>
      <c r="EW223">
        <v>3.76</v>
      </c>
      <c r="EX223">
        <v>0.01</v>
      </c>
      <c r="EY223">
        <v>0</v>
      </c>
      <c r="FQ223">
        <v>0</v>
      </c>
      <c r="FR223">
        <f t="shared" si="168"/>
        <v>0</v>
      </c>
      <c r="FS223">
        <v>0</v>
      </c>
      <c r="FX223">
        <v>95</v>
      </c>
      <c r="FY223">
        <v>65</v>
      </c>
      <c r="GA223" t="s">
        <v>3</v>
      </c>
      <c r="GD223">
        <v>1</v>
      </c>
      <c r="GF223">
        <v>676115003</v>
      </c>
      <c r="GG223">
        <v>2</v>
      </c>
      <c r="GH223">
        <v>1</v>
      </c>
      <c r="GI223">
        <v>2</v>
      </c>
      <c r="GJ223">
        <v>0</v>
      </c>
      <c r="GK223">
        <v>0</v>
      </c>
      <c r="GL223">
        <f t="shared" si="169"/>
        <v>0</v>
      </c>
      <c r="GM223">
        <f t="shared" si="170"/>
        <v>552.97</v>
      </c>
      <c r="GN223">
        <f t="shared" si="171"/>
        <v>0</v>
      </c>
      <c r="GO223">
        <f t="shared" si="172"/>
        <v>552.97</v>
      </c>
      <c r="GP223">
        <f t="shared" si="173"/>
        <v>0</v>
      </c>
      <c r="GR223">
        <v>0</v>
      </c>
      <c r="GS223">
        <v>3</v>
      </c>
      <c r="GT223">
        <v>0</v>
      </c>
      <c r="GU223" t="s">
        <v>3</v>
      </c>
      <c r="GV223">
        <f t="shared" si="174"/>
        <v>0</v>
      </c>
      <c r="GW223">
        <v>1</v>
      </c>
      <c r="GX223">
        <f t="shared" si="175"/>
        <v>0</v>
      </c>
      <c r="HA223">
        <v>0</v>
      </c>
      <c r="HB223">
        <v>0</v>
      </c>
      <c r="HC223">
        <f t="shared" si="176"/>
        <v>0</v>
      </c>
      <c r="IK223">
        <v>0</v>
      </c>
    </row>
    <row r="224" spans="1:245" x14ac:dyDescent="0.2">
      <c r="A224">
        <v>18</v>
      </c>
      <c r="B224">
        <v>1</v>
      </c>
      <c r="C224">
        <v>367</v>
      </c>
      <c r="E224" t="s">
        <v>143</v>
      </c>
      <c r="F224" t="s">
        <v>342</v>
      </c>
      <c r="G224" t="s">
        <v>343</v>
      </c>
      <c r="H224" t="s">
        <v>246</v>
      </c>
      <c r="I224">
        <f>I223*J224</f>
        <v>0.02</v>
      </c>
      <c r="J224">
        <v>9.9999999999999992E-2</v>
      </c>
      <c r="O224">
        <f t="shared" si="140"/>
        <v>2203.2800000000002</v>
      </c>
      <c r="P224">
        <f t="shared" si="141"/>
        <v>2203.2800000000002</v>
      </c>
      <c r="Q224">
        <f t="shared" si="142"/>
        <v>0</v>
      </c>
      <c r="R224">
        <f t="shared" si="143"/>
        <v>0</v>
      </c>
      <c r="S224">
        <f t="shared" si="144"/>
        <v>0</v>
      </c>
      <c r="T224">
        <f t="shared" si="145"/>
        <v>0</v>
      </c>
      <c r="U224">
        <f t="shared" si="146"/>
        <v>0</v>
      </c>
      <c r="V224">
        <f t="shared" si="147"/>
        <v>0</v>
      </c>
      <c r="W224">
        <f t="shared" si="148"/>
        <v>0.22</v>
      </c>
      <c r="X224">
        <f t="shared" si="149"/>
        <v>0</v>
      </c>
      <c r="Y224">
        <f t="shared" si="150"/>
        <v>0</v>
      </c>
      <c r="AA224">
        <v>42104813</v>
      </c>
      <c r="AB224">
        <f t="shared" si="151"/>
        <v>12899.74</v>
      </c>
      <c r="AC224">
        <f t="shared" si="152"/>
        <v>12899.74</v>
      </c>
      <c r="AD224">
        <f t="shared" si="179"/>
        <v>0</v>
      </c>
      <c r="AE224">
        <f t="shared" si="180"/>
        <v>0</v>
      </c>
      <c r="AF224">
        <f t="shared" si="181"/>
        <v>0</v>
      </c>
      <c r="AG224">
        <f t="shared" si="154"/>
        <v>0</v>
      </c>
      <c r="AH224">
        <f t="shared" si="182"/>
        <v>0</v>
      </c>
      <c r="AI224">
        <f t="shared" si="183"/>
        <v>0</v>
      </c>
      <c r="AJ224">
        <f t="shared" si="156"/>
        <v>11.07</v>
      </c>
      <c r="AK224">
        <v>12899.74</v>
      </c>
      <c r="AL224">
        <v>12899.74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11.07</v>
      </c>
      <c r="AT224">
        <v>95</v>
      </c>
      <c r="AU224">
        <v>65</v>
      </c>
      <c r="AV224">
        <v>1</v>
      </c>
      <c r="AW224">
        <v>1</v>
      </c>
      <c r="AZ224">
        <v>1</v>
      </c>
      <c r="BA224">
        <v>1</v>
      </c>
      <c r="BB224">
        <v>1</v>
      </c>
      <c r="BC224">
        <v>8.5399999999999991</v>
      </c>
      <c r="BD224" t="s">
        <v>3</v>
      </c>
      <c r="BE224" t="s">
        <v>3</v>
      </c>
      <c r="BF224" t="s">
        <v>3</v>
      </c>
      <c r="BG224" t="s">
        <v>3</v>
      </c>
      <c r="BH224">
        <v>3</v>
      </c>
      <c r="BI224">
        <v>2</v>
      </c>
      <c r="BJ224" t="s">
        <v>344</v>
      </c>
      <c r="BM224">
        <v>108001</v>
      </c>
      <c r="BN224">
        <v>0</v>
      </c>
      <c r="BO224" t="s">
        <v>342</v>
      </c>
      <c r="BP224">
        <v>1</v>
      </c>
      <c r="BQ224">
        <v>3</v>
      </c>
      <c r="BR224">
        <v>0</v>
      </c>
      <c r="BS224">
        <v>1</v>
      </c>
      <c r="BT224">
        <v>1</v>
      </c>
      <c r="BU224">
        <v>1</v>
      </c>
      <c r="BV224">
        <v>1</v>
      </c>
      <c r="BW224">
        <v>1</v>
      </c>
      <c r="BX224">
        <v>1</v>
      </c>
      <c r="BY224" t="s">
        <v>3</v>
      </c>
      <c r="BZ224">
        <v>95</v>
      </c>
      <c r="CA224">
        <v>65</v>
      </c>
      <c r="CE224">
        <v>0</v>
      </c>
      <c r="CF224">
        <v>0</v>
      </c>
      <c r="CG224">
        <v>0</v>
      </c>
      <c r="CM224">
        <v>0</v>
      </c>
      <c r="CN224" t="s">
        <v>3</v>
      </c>
      <c r="CO224">
        <v>0</v>
      </c>
      <c r="CP224">
        <f t="shared" si="157"/>
        <v>2203.2800000000002</v>
      </c>
      <c r="CQ224">
        <f t="shared" si="158"/>
        <v>110163.77959999999</v>
      </c>
      <c r="CR224">
        <f t="shared" si="159"/>
        <v>0</v>
      </c>
      <c r="CS224">
        <f t="shared" si="160"/>
        <v>0</v>
      </c>
      <c r="CT224">
        <f t="shared" si="161"/>
        <v>0</v>
      </c>
      <c r="CU224">
        <f t="shared" si="162"/>
        <v>0</v>
      </c>
      <c r="CV224">
        <f t="shared" si="163"/>
        <v>0</v>
      </c>
      <c r="CW224">
        <f t="shared" si="164"/>
        <v>0</v>
      </c>
      <c r="CX224">
        <f t="shared" si="165"/>
        <v>11.07</v>
      </c>
      <c r="CY224">
        <f t="shared" si="166"/>
        <v>0</v>
      </c>
      <c r="CZ224">
        <f t="shared" si="167"/>
        <v>0</v>
      </c>
      <c r="DC224" t="s">
        <v>3</v>
      </c>
      <c r="DD224" t="s">
        <v>3</v>
      </c>
      <c r="DE224" t="s">
        <v>3</v>
      </c>
      <c r="DF224" t="s">
        <v>3</v>
      </c>
      <c r="DG224" t="s">
        <v>3</v>
      </c>
      <c r="DH224" t="s">
        <v>3</v>
      </c>
      <c r="DI224" t="s">
        <v>3</v>
      </c>
      <c r="DJ224" t="s">
        <v>3</v>
      </c>
      <c r="DK224" t="s">
        <v>3</v>
      </c>
      <c r="DL224" t="s">
        <v>3</v>
      </c>
      <c r="DM224" t="s">
        <v>3</v>
      </c>
      <c r="DN224">
        <v>0</v>
      </c>
      <c r="DO224">
        <v>0</v>
      </c>
      <c r="DP224">
        <v>1</v>
      </c>
      <c r="DQ224">
        <v>1</v>
      </c>
      <c r="DU224">
        <v>1013</v>
      </c>
      <c r="DV224" t="s">
        <v>246</v>
      </c>
      <c r="DW224" t="s">
        <v>248</v>
      </c>
      <c r="DX224">
        <v>1</v>
      </c>
      <c r="EE224">
        <v>39490723</v>
      </c>
      <c r="EF224">
        <v>3</v>
      </c>
      <c r="EG224" t="s">
        <v>127</v>
      </c>
      <c r="EH224">
        <v>0</v>
      </c>
      <c r="EI224" t="s">
        <v>3</v>
      </c>
      <c r="EJ224">
        <v>2</v>
      </c>
      <c r="EK224">
        <v>108001</v>
      </c>
      <c r="EL224" t="s">
        <v>128</v>
      </c>
      <c r="EM224" t="s">
        <v>129</v>
      </c>
      <c r="EO224" t="s">
        <v>3</v>
      </c>
      <c r="EQ224">
        <v>0</v>
      </c>
      <c r="ER224">
        <v>12899.74</v>
      </c>
      <c r="ES224">
        <v>12899.74</v>
      </c>
      <c r="ET224">
        <v>0</v>
      </c>
      <c r="EU224">
        <v>0</v>
      </c>
      <c r="EV224">
        <v>0</v>
      </c>
      <c r="EW224">
        <v>0</v>
      </c>
      <c r="EX224">
        <v>0</v>
      </c>
      <c r="FQ224">
        <v>0</v>
      </c>
      <c r="FR224">
        <f t="shared" si="168"/>
        <v>0</v>
      </c>
      <c r="FS224">
        <v>0</v>
      </c>
      <c r="FX224">
        <v>95</v>
      </c>
      <c r="FY224">
        <v>65</v>
      </c>
      <c r="GA224" t="s">
        <v>3</v>
      </c>
      <c r="GD224">
        <v>1</v>
      </c>
      <c r="GF224">
        <v>691315576</v>
      </c>
      <c r="GG224">
        <v>2</v>
      </c>
      <c r="GH224">
        <v>1</v>
      </c>
      <c r="GI224">
        <v>2</v>
      </c>
      <c r="GJ224">
        <v>0</v>
      </c>
      <c r="GK224">
        <v>0</v>
      </c>
      <c r="GL224">
        <f t="shared" si="169"/>
        <v>0</v>
      </c>
      <c r="GM224">
        <f t="shared" si="170"/>
        <v>2203.2800000000002</v>
      </c>
      <c r="GN224">
        <f t="shared" si="171"/>
        <v>0</v>
      </c>
      <c r="GO224">
        <f t="shared" si="172"/>
        <v>2203.2800000000002</v>
      </c>
      <c r="GP224">
        <f t="shared" si="173"/>
        <v>0</v>
      </c>
      <c r="GR224">
        <v>0</v>
      </c>
      <c r="GS224">
        <v>3</v>
      </c>
      <c r="GT224">
        <v>0</v>
      </c>
      <c r="GU224" t="s">
        <v>3</v>
      </c>
      <c r="GV224">
        <f t="shared" si="174"/>
        <v>0</v>
      </c>
      <c r="GW224">
        <v>1</v>
      </c>
      <c r="GX224">
        <f t="shared" si="175"/>
        <v>0</v>
      </c>
      <c r="HA224">
        <v>0</v>
      </c>
      <c r="HB224">
        <v>0</v>
      </c>
      <c r="HC224">
        <f t="shared" si="176"/>
        <v>0</v>
      </c>
      <c r="IK224">
        <v>0</v>
      </c>
    </row>
    <row r="225" spans="1:245" x14ac:dyDescent="0.2">
      <c r="A225">
        <v>17</v>
      </c>
      <c r="B225">
        <v>1</v>
      </c>
      <c r="C225">
        <f>ROW(SmtRes!A380)</f>
        <v>380</v>
      </c>
      <c r="D225">
        <f>ROW(EtalonRes!A356)</f>
        <v>356</v>
      </c>
      <c r="E225" t="s">
        <v>151</v>
      </c>
      <c r="F225" t="s">
        <v>253</v>
      </c>
      <c r="G225" t="s">
        <v>254</v>
      </c>
      <c r="H225" t="s">
        <v>105</v>
      </c>
      <c r="I225">
        <f>ROUND(8/100,9)</f>
        <v>0.08</v>
      </c>
      <c r="J225">
        <v>0</v>
      </c>
      <c r="O225">
        <f t="shared" si="140"/>
        <v>828.09</v>
      </c>
      <c r="P225">
        <f t="shared" si="141"/>
        <v>24.84</v>
      </c>
      <c r="Q225">
        <f t="shared" si="142"/>
        <v>6.22</v>
      </c>
      <c r="R225">
        <f t="shared" si="143"/>
        <v>0.95</v>
      </c>
      <c r="S225">
        <f t="shared" si="144"/>
        <v>797.03</v>
      </c>
      <c r="T225">
        <f t="shared" si="145"/>
        <v>0</v>
      </c>
      <c r="U225">
        <f t="shared" si="146"/>
        <v>2.7648000000000001</v>
      </c>
      <c r="V225">
        <f t="shared" si="147"/>
        <v>2.3999999999999998E-3</v>
      </c>
      <c r="W225">
        <f t="shared" si="148"/>
        <v>0</v>
      </c>
      <c r="X225">
        <f t="shared" si="149"/>
        <v>758.08</v>
      </c>
      <c r="Y225">
        <f t="shared" si="150"/>
        <v>518.69000000000005</v>
      </c>
      <c r="AA225">
        <v>42104813</v>
      </c>
      <c r="AB225">
        <f t="shared" si="151"/>
        <v>463.3</v>
      </c>
      <c r="AC225">
        <f t="shared" si="152"/>
        <v>106.68</v>
      </c>
      <c r="AD225">
        <f t="shared" si="179"/>
        <v>13.78</v>
      </c>
      <c r="AE225">
        <f t="shared" si="180"/>
        <v>0.41</v>
      </c>
      <c r="AF225">
        <f t="shared" si="181"/>
        <v>342.84</v>
      </c>
      <c r="AG225">
        <f t="shared" si="154"/>
        <v>0</v>
      </c>
      <c r="AH225">
        <f t="shared" si="182"/>
        <v>34.56</v>
      </c>
      <c r="AI225">
        <f t="shared" si="183"/>
        <v>0.03</v>
      </c>
      <c r="AJ225">
        <f t="shared" si="156"/>
        <v>0</v>
      </c>
      <c r="AK225">
        <v>463.3</v>
      </c>
      <c r="AL225">
        <v>106.68</v>
      </c>
      <c r="AM225">
        <v>13.78</v>
      </c>
      <c r="AN225">
        <v>0.41</v>
      </c>
      <c r="AO225">
        <v>342.84</v>
      </c>
      <c r="AP225">
        <v>0</v>
      </c>
      <c r="AQ225">
        <v>34.56</v>
      </c>
      <c r="AR225">
        <v>0.03</v>
      </c>
      <c r="AS225">
        <v>0</v>
      </c>
      <c r="AT225">
        <v>95</v>
      </c>
      <c r="AU225">
        <v>65</v>
      </c>
      <c r="AV225">
        <v>1</v>
      </c>
      <c r="AW225">
        <v>1</v>
      </c>
      <c r="AZ225">
        <v>1</v>
      </c>
      <c r="BA225">
        <v>29.06</v>
      </c>
      <c r="BB225">
        <v>5.64</v>
      </c>
      <c r="BC225">
        <v>2.91</v>
      </c>
      <c r="BD225" t="s">
        <v>3</v>
      </c>
      <c r="BE225" t="s">
        <v>3</v>
      </c>
      <c r="BF225" t="s">
        <v>3</v>
      </c>
      <c r="BG225" t="s">
        <v>3</v>
      </c>
      <c r="BH225">
        <v>0</v>
      </c>
      <c r="BI225">
        <v>2</v>
      </c>
      <c r="BJ225" t="s">
        <v>255</v>
      </c>
      <c r="BM225">
        <v>108001</v>
      </c>
      <c r="BN225">
        <v>0</v>
      </c>
      <c r="BO225" t="s">
        <v>253</v>
      </c>
      <c r="BP225">
        <v>1</v>
      </c>
      <c r="BQ225">
        <v>3</v>
      </c>
      <c r="BR225">
        <v>0</v>
      </c>
      <c r="BS225">
        <v>29.06</v>
      </c>
      <c r="BT225">
        <v>1</v>
      </c>
      <c r="BU225">
        <v>1</v>
      </c>
      <c r="BV225">
        <v>1</v>
      </c>
      <c r="BW225">
        <v>1</v>
      </c>
      <c r="BX225">
        <v>1</v>
      </c>
      <c r="BY225" t="s">
        <v>3</v>
      </c>
      <c r="BZ225">
        <v>95</v>
      </c>
      <c r="CA225">
        <v>65</v>
      </c>
      <c r="CE225">
        <v>0</v>
      </c>
      <c r="CF225">
        <v>0</v>
      </c>
      <c r="CG225">
        <v>0</v>
      </c>
      <c r="CM225">
        <v>0</v>
      </c>
      <c r="CN225" t="s">
        <v>3</v>
      </c>
      <c r="CO225">
        <v>0</v>
      </c>
      <c r="CP225">
        <f t="shared" si="157"/>
        <v>828.08999999999992</v>
      </c>
      <c r="CQ225">
        <f t="shared" si="158"/>
        <v>310.43880000000001</v>
      </c>
      <c r="CR225">
        <f t="shared" si="159"/>
        <v>77.719199999999987</v>
      </c>
      <c r="CS225">
        <f t="shared" si="160"/>
        <v>11.914599999999998</v>
      </c>
      <c r="CT225">
        <f t="shared" si="161"/>
        <v>9962.9303999999993</v>
      </c>
      <c r="CU225">
        <f t="shared" si="162"/>
        <v>0</v>
      </c>
      <c r="CV225">
        <f t="shared" si="163"/>
        <v>34.56</v>
      </c>
      <c r="CW225">
        <f t="shared" si="164"/>
        <v>0.03</v>
      </c>
      <c r="CX225">
        <f t="shared" si="165"/>
        <v>0</v>
      </c>
      <c r="CY225">
        <f t="shared" si="166"/>
        <v>758.08100000000002</v>
      </c>
      <c r="CZ225">
        <f t="shared" si="167"/>
        <v>518.68700000000001</v>
      </c>
      <c r="DC225" t="s">
        <v>3</v>
      </c>
      <c r="DD225" t="s">
        <v>3</v>
      </c>
      <c r="DE225" t="s">
        <v>3</v>
      </c>
      <c r="DF225" t="s">
        <v>3</v>
      </c>
      <c r="DG225" t="s">
        <v>3</v>
      </c>
      <c r="DH225" t="s">
        <v>3</v>
      </c>
      <c r="DI225" t="s">
        <v>3</v>
      </c>
      <c r="DJ225" t="s">
        <v>3</v>
      </c>
      <c r="DK225" t="s">
        <v>3</v>
      </c>
      <c r="DL225" t="s">
        <v>3</v>
      </c>
      <c r="DM225" t="s">
        <v>3</v>
      </c>
      <c r="DN225">
        <v>0</v>
      </c>
      <c r="DO225">
        <v>0</v>
      </c>
      <c r="DP225">
        <v>1</v>
      </c>
      <c r="DQ225">
        <v>1</v>
      </c>
      <c r="DU225">
        <v>1010</v>
      </c>
      <c r="DV225" t="s">
        <v>105</v>
      </c>
      <c r="DW225" t="s">
        <v>105</v>
      </c>
      <c r="DX225">
        <v>100</v>
      </c>
      <c r="EE225">
        <v>39490723</v>
      </c>
      <c r="EF225">
        <v>3</v>
      </c>
      <c r="EG225" t="s">
        <v>127</v>
      </c>
      <c r="EH225">
        <v>0</v>
      </c>
      <c r="EI225" t="s">
        <v>3</v>
      </c>
      <c r="EJ225">
        <v>2</v>
      </c>
      <c r="EK225">
        <v>108001</v>
      </c>
      <c r="EL225" t="s">
        <v>128</v>
      </c>
      <c r="EM225" t="s">
        <v>129</v>
      </c>
      <c r="EO225" t="s">
        <v>3</v>
      </c>
      <c r="EQ225">
        <v>0</v>
      </c>
      <c r="ER225">
        <v>463.3</v>
      </c>
      <c r="ES225">
        <v>106.68</v>
      </c>
      <c r="ET225">
        <v>13.78</v>
      </c>
      <c r="EU225">
        <v>0.41</v>
      </c>
      <c r="EV225">
        <v>342.84</v>
      </c>
      <c r="EW225">
        <v>34.56</v>
      </c>
      <c r="EX225">
        <v>0.03</v>
      </c>
      <c r="EY225">
        <v>0</v>
      </c>
      <c r="FQ225">
        <v>0</v>
      </c>
      <c r="FR225">
        <f t="shared" si="168"/>
        <v>0</v>
      </c>
      <c r="FS225">
        <v>0</v>
      </c>
      <c r="FX225">
        <v>95</v>
      </c>
      <c r="FY225">
        <v>65</v>
      </c>
      <c r="GA225" t="s">
        <v>3</v>
      </c>
      <c r="GD225">
        <v>1</v>
      </c>
      <c r="GF225">
        <v>536309486</v>
      </c>
      <c r="GG225">
        <v>2</v>
      </c>
      <c r="GH225">
        <v>1</v>
      </c>
      <c r="GI225">
        <v>2</v>
      </c>
      <c r="GJ225">
        <v>0</v>
      </c>
      <c r="GK225">
        <v>0</v>
      </c>
      <c r="GL225">
        <f t="shared" si="169"/>
        <v>0</v>
      </c>
      <c r="GM225">
        <f t="shared" si="170"/>
        <v>2104.86</v>
      </c>
      <c r="GN225">
        <f t="shared" si="171"/>
        <v>0</v>
      </c>
      <c r="GO225">
        <f t="shared" si="172"/>
        <v>2104.86</v>
      </c>
      <c r="GP225">
        <f t="shared" si="173"/>
        <v>0</v>
      </c>
      <c r="GR225">
        <v>0</v>
      </c>
      <c r="GS225">
        <v>3</v>
      </c>
      <c r="GT225">
        <v>0</v>
      </c>
      <c r="GU225" t="s">
        <v>3</v>
      </c>
      <c r="GV225">
        <f t="shared" si="174"/>
        <v>0</v>
      </c>
      <c r="GW225">
        <v>1</v>
      </c>
      <c r="GX225">
        <f t="shared" si="175"/>
        <v>0</v>
      </c>
      <c r="HA225">
        <v>0</v>
      </c>
      <c r="HB225">
        <v>0</v>
      </c>
      <c r="HC225">
        <f t="shared" si="176"/>
        <v>0</v>
      </c>
      <c r="IK225">
        <v>0</v>
      </c>
    </row>
    <row r="226" spans="1:245" x14ac:dyDescent="0.2">
      <c r="A226">
        <v>18</v>
      </c>
      <c r="B226">
        <v>1</v>
      </c>
      <c r="C226">
        <v>378</v>
      </c>
      <c r="E226" t="s">
        <v>345</v>
      </c>
      <c r="F226" t="s">
        <v>256</v>
      </c>
      <c r="G226" t="s">
        <v>257</v>
      </c>
      <c r="H226" t="s">
        <v>105</v>
      </c>
      <c r="I226">
        <f>I225*J226</f>
        <v>0.05</v>
      </c>
      <c r="J226">
        <v>0.625</v>
      </c>
      <c r="O226">
        <f t="shared" si="140"/>
        <v>331.9</v>
      </c>
      <c r="P226">
        <f t="shared" si="141"/>
        <v>331.9</v>
      </c>
      <c r="Q226">
        <f t="shared" si="142"/>
        <v>0</v>
      </c>
      <c r="R226">
        <f t="shared" si="143"/>
        <v>0</v>
      </c>
      <c r="S226">
        <f t="shared" si="144"/>
        <v>0</v>
      </c>
      <c r="T226">
        <f t="shared" si="145"/>
        <v>0</v>
      </c>
      <c r="U226">
        <f t="shared" si="146"/>
        <v>0</v>
      </c>
      <c r="V226">
        <f t="shared" si="147"/>
        <v>0</v>
      </c>
      <c r="W226">
        <f t="shared" si="148"/>
        <v>0.02</v>
      </c>
      <c r="X226">
        <f t="shared" si="149"/>
        <v>0</v>
      </c>
      <c r="Y226">
        <f t="shared" si="150"/>
        <v>0</v>
      </c>
      <c r="AA226">
        <v>42104813</v>
      </c>
      <c r="AB226">
        <f t="shared" si="151"/>
        <v>1127</v>
      </c>
      <c r="AC226">
        <f t="shared" si="152"/>
        <v>1127</v>
      </c>
      <c r="AD226">
        <f t="shared" si="179"/>
        <v>0</v>
      </c>
      <c r="AE226">
        <f t="shared" si="180"/>
        <v>0</v>
      </c>
      <c r="AF226">
        <f t="shared" si="181"/>
        <v>0</v>
      </c>
      <c r="AG226">
        <f t="shared" si="154"/>
        <v>0</v>
      </c>
      <c r="AH226">
        <f t="shared" si="182"/>
        <v>0</v>
      </c>
      <c r="AI226">
        <f t="shared" si="183"/>
        <v>0</v>
      </c>
      <c r="AJ226">
        <f t="shared" si="156"/>
        <v>0.4</v>
      </c>
      <c r="AK226">
        <v>1127</v>
      </c>
      <c r="AL226">
        <v>1127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0.4</v>
      </c>
      <c r="AT226">
        <v>95</v>
      </c>
      <c r="AU226">
        <v>65</v>
      </c>
      <c r="AV226">
        <v>1</v>
      </c>
      <c r="AW226">
        <v>1</v>
      </c>
      <c r="AZ226">
        <v>1</v>
      </c>
      <c r="BA226">
        <v>1</v>
      </c>
      <c r="BB226">
        <v>1</v>
      </c>
      <c r="BC226">
        <v>5.89</v>
      </c>
      <c r="BD226" t="s">
        <v>3</v>
      </c>
      <c r="BE226" t="s">
        <v>3</v>
      </c>
      <c r="BF226" t="s">
        <v>3</v>
      </c>
      <c r="BG226" t="s">
        <v>3</v>
      </c>
      <c r="BH226">
        <v>3</v>
      </c>
      <c r="BI226">
        <v>2</v>
      </c>
      <c r="BJ226" t="s">
        <v>258</v>
      </c>
      <c r="BM226">
        <v>108001</v>
      </c>
      <c r="BN226">
        <v>0</v>
      </c>
      <c r="BO226" t="s">
        <v>256</v>
      </c>
      <c r="BP226">
        <v>1</v>
      </c>
      <c r="BQ226">
        <v>3</v>
      </c>
      <c r="BR226">
        <v>0</v>
      </c>
      <c r="BS226">
        <v>1</v>
      </c>
      <c r="BT226">
        <v>1</v>
      </c>
      <c r="BU226">
        <v>1</v>
      </c>
      <c r="BV226">
        <v>1</v>
      </c>
      <c r="BW226">
        <v>1</v>
      </c>
      <c r="BX226">
        <v>1</v>
      </c>
      <c r="BY226" t="s">
        <v>3</v>
      </c>
      <c r="BZ226">
        <v>95</v>
      </c>
      <c r="CA226">
        <v>65</v>
      </c>
      <c r="CE226">
        <v>0</v>
      </c>
      <c r="CF226">
        <v>0</v>
      </c>
      <c r="CG226">
        <v>0</v>
      </c>
      <c r="CM226">
        <v>0</v>
      </c>
      <c r="CN226" t="s">
        <v>3</v>
      </c>
      <c r="CO226">
        <v>0</v>
      </c>
      <c r="CP226">
        <f t="shared" si="157"/>
        <v>331.9</v>
      </c>
      <c r="CQ226">
        <f t="shared" si="158"/>
        <v>6638.03</v>
      </c>
      <c r="CR226">
        <f t="shared" si="159"/>
        <v>0</v>
      </c>
      <c r="CS226">
        <f t="shared" si="160"/>
        <v>0</v>
      </c>
      <c r="CT226">
        <f t="shared" si="161"/>
        <v>0</v>
      </c>
      <c r="CU226">
        <f t="shared" si="162"/>
        <v>0</v>
      </c>
      <c r="CV226">
        <f t="shared" si="163"/>
        <v>0</v>
      </c>
      <c r="CW226">
        <f t="shared" si="164"/>
        <v>0</v>
      </c>
      <c r="CX226">
        <f t="shared" si="165"/>
        <v>0.4</v>
      </c>
      <c r="CY226">
        <f t="shared" si="166"/>
        <v>0</v>
      </c>
      <c r="CZ226">
        <f t="shared" si="167"/>
        <v>0</v>
      </c>
      <c r="DC226" t="s">
        <v>3</v>
      </c>
      <c r="DD226" t="s">
        <v>3</v>
      </c>
      <c r="DE226" t="s">
        <v>3</v>
      </c>
      <c r="DF226" t="s">
        <v>3</v>
      </c>
      <c r="DG226" t="s">
        <v>3</v>
      </c>
      <c r="DH226" t="s">
        <v>3</v>
      </c>
      <c r="DI226" t="s">
        <v>3</v>
      </c>
      <c r="DJ226" t="s">
        <v>3</v>
      </c>
      <c r="DK226" t="s">
        <v>3</v>
      </c>
      <c r="DL226" t="s">
        <v>3</v>
      </c>
      <c r="DM226" t="s">
        <v>3</v>
      </c>
      <c r="DN226">
        <v>0</v>
      </c>
      <c r="DO226">
        <v>0</v>
      </c>
      <c r="DP226">
        <v>1</v>
      </c>
      <c r="DQ226">
        <v>1</v>
      </c>
      <c r="DU226">
        <v>1010</v>
      </c>
      <c r="DV226" t="s">
        <v>105</v>
      </c>
      <c r="DW226" t="s">
        <v>105</v>
      </c>
      <c r="DX226">
        <v>100</v>
      </c>
      <c r="EE226">
        <v>39490723</v>
      </c>
      <c r="EF226">
        <v>3</v>
      </c>
      <c r="EG226" t="s">
        <v>127</v>
      </c>
      <c r="EH226">
        <v>0</v>
      </c>
      <c r="EI226" t="s">
        <v>3</v>
      </c>
      <c r="EJ226">
        <v>2</v>
      </c>
      <c r="EK226">
        <v>108001</v>
      </c>
      <c r="EL226" t="s">
        <v>128</v>
      </c>
      <c r="EM226" t="s">
        <v>129</v>
      </c>
      <c r="EO226" t="s">
        <v>3</v>
      </c>
      <c r="EQ226">
        <v>0</v>
      </c>
      <c r="ER226">
        <v>1127</v>
      </c>
      <c r="ES226">
        <v>1127</v>
      </c>
      <c r="ET226">
        <v>0</v>
      </c>
      <c r="EU226">
        <v>0</v>
      </c>
      <c r="EV226">
        <v>0</v>
      </c>
      <c r="EW226">
        <v>0</v>
      </c>
      <c r="EX226">
        <v>0</v>
      </c>
      <c r="FQ226">
        <v>0</v>
      </c>
      <c r="FR226">
        <f t="shared" si="168"/>
        <v>0</v>
      </c>
      <c r="FS226">
        <v>0</v>
      </c>
      <c r="FX226">
        <v>95</v>
      </c>
      <c r="FY226">
        <v>65</v>
      </c>
      <c r="GA226" t="s">
        <v>3</v>
      </c>
      <c r="GD226">
        <v>1</v>
      </c>
      <c r="GF226">
        <v>-1721488747</v>
      </c>
      <c r="GG226">
        <v>2</v>
      </c>
      <c r="GH226">
        <v>1</v>
      </c>
      <c r="GI226">
        <v>2</v>
      </c>
      <c r="GJ226">
        <v>0</v>
      </c>
      <c r="GK226">
        <v>0</v>
      </c>
      <c r="GL226">
        <f t="shared" si="169"/>
        <v>0</v>
      </c>
      <c r="GM226">
        <f t="shared" si="170"/>
        <v>331.9</v>
      </c>
      <c r="GN226">
        <f t="shared" si="171"/>
        <v>0</v>
      </c>
      <c r="GO226">
        <f t="shared" si="172"/>
        <v>331.9</v>
      </c>
      <c r="GP226">
        <f t="shared" si="173"/>
        <v>0</v>
      </c>
      <c r="GR226">
        <v>0</v>
      </c>
      <c r="GS226">
        <v>3</v>
      </c>
      <c r="GT226">
        <v>0</v>
      </c>
      <c r="GU226" t="s">
        <v>3</v>
      </c>
      <c r="GV226">
        <f t="shared" si="174"/>
        <v>0</v>
      </c>
      <c r="GW226">
        <v>1</v>
      </c>
      <c r="GX226">
        <f t="shared" si="175"/>
        <v>0</v>
      </c>
      <c r="HA226">
        <v>0</v>
      </c>
      <c r="HB226">
        <v>0</v>
      </c>
      <c r="HC226">
        <f t="shared" si="176"/>
        <v>0</v>
      </c>
      <c r="IK226">
        <v>0</v>
      </c>
    </row>
    <row r="227" spans="1:245" x14ac:dyDescent="0.2">
      <c r="A227">
        <v>18</v>
      </c>
      <c r="B227">
        <v>1</v>
      </c>
      <c r="C227">
        <v>379</v>
      </c>
      <c r="E227" t="s">
        <v>346</v>
      </c>
      <c r="F227" t="s">
        <v>347</v>
      </c>
      <c r="G227" t="s">
        <v>348</v>
      </c>
      <c r="H227" t="s">
        <v>105</v>
      </c>
      <c r="I227">
        <f>I225*J227</f>
        <v>0.03</v>
      </c>
      <c r="J227">
        <v>0.375</v>
      </c>
      <c r="O227">
        <f t="shared" si="140"/>
        <v>5656.51</v>
      </c>
      <c r="P227">
        <f t="shared" si="141"/>
        <v>5656.51</v>
      </c>
      <c r="Q227">
        <f t="shared" si="142"/>
        <v>0</v>
      </c>
      <c r="R227">
        <f t="shared" si="143"/>
        <v>0</v>
      </c>
      <c r="S227">
        <f t="shared" si="144"/>
        <v>0</v>
      </c>
      <c r="T227">
        <f t="shared" si="145"/>
        <v>0</v>
      </c>
      <c r="U227">
        <f t="shared" si="146"/>
        <v>0</v>
      </c>
      <c r="V227">
        <f t="shared" si="147"/>
        <v>0</v>
      </c>
      <c r="W227">
        <f t="shared" si="148"/>
        <v>0.1</v>
      </c>
      <c r="X227">
        <f t="shared" si="149"/>
        <v>0</v>
      </c>
      <c r="Y227">
        <f t="shared" si="150"/>
        <v>0</v>
      </c>
      <c r="AA227">
        <v>42104813</v>
      </c>
      <c r="AB227">
        <f t="shared" si="151"/>
        <v>21899</v>
      </c>
      <c r="AC227">
        <f t="shared" si="152"/>
        <v>21899</v>
      </c>
      <c r="AD227">
        <f t="shared" si="179"/>
        <v>0</v>
      </c>
      <c r="AE227">
        <f t="shared" si="180"/>
        <v>0</v>
      </c>
      <c r="AF227">
        <f t="shared" si="181"/>
        <v>0</v>
      </c>
      <c r="AG227">
        <f t="shared" si="154"/>
        <v>0</v>
      </c>
      <c r="AH227">
        <f t="shared" si="182"/>
        <v>0</v>
      </c>
      <c r="AI227">
        <f t="shared" si="183"/>
        <v>0</v>
      </c>
      <c r="AJ227">
        <f t="shared" si="156"/>
        <v>3.22</v>
      </c>
      <c r="AK227">
        <v>21899</v>
      </c>
      <c r="AL227">
        <v>21899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3.22</v>
      </c>
      <c r="AT227">
        <v>95</v>
      </c>
      <c r="AU227">
        <v>65</v>
      </c>
      <c r="AV227">
        <v>1</v>
      </c>
      <c r="AW227">
        <v>1</v>
      </c>
      <c r="AZ227">
        <v>1</v>
      </c>
      <c r="BA227">
        <v>1</v>
      </c>
      <c r="BB227">
        <v>1</v>
      </c>
      <c r="BC227">
        <v>8.61</v>
      </c>
      <c r="BD227" t="s">
        <v>3</v>
      </c>
      <c r="BE227" t="s">
        <v>3</v>
      </c>
      <c r="BF227" t="s">
        <v>3</v>
      </c>
      <c r="BG227" t="s">
        <v>3</v>
      </c>
      <c r="BH227">
        <v>3</v>
      </c>
      <c r="BI227">
        <v>2</v>
      </c>
      <c r="BJ227" t="s">
        <v>349</v>
      </c>
      <c r="BM227">
        <v>108001</v>
      </c>
      <c r="BN227">
        <v>0</v>
      </c>
      <c r="BO227" t="s">
        <v>347</v>
      </c>
      <c r="BP227">
        <v>1</v>
      </c>
      <c r="BQ227">
        <v>3</v>
      </c>
      <c r="BR227">
        <v>0</v>
      </c>
      <c r="BS227">
        <v>1</v>
      </c>
      <c r="BT227">
        <v>1</v>
      </c>
      <c r="BU227">
        <v>1</v>
      </c>
      <c r="BV227">
        <v>1</v>
      </c>
      <c r="BW227">
        <v>1</v>
      </c>
      <c r="BX227">
        <v>1</v>
      </c>
      <c r="BY227" t="s">
        <v>3</v>
      </c>
      <c r="BZ227">
        <v>95</v>
      </c>
      <c r="CA227">
        <v>65</v>
      </c>
      <c r="CE227">
        <v>0</v>
      </c>
      <c r="CF227">
        <v>0</v>
      </c>
      <c r="CG227">
        <v>0</v>
      </c>
      <c r="CM227">
        <v>0</v>
      </c>
      <c r="CN227" t="s">
        <v>3</v>
      </c>
      <c r="CO227">
        <v>0</v>
      </c>
      <c r="CP227">
        <f t="shared" si="157"/>
        <v>5656.51</v>
      </c>
      <c r="CQ227">
        <f t="shared" si="158"/>
        <v>188550.38999999998</v>
      </c>
      <c r="CR227">
        <f t="shared" si="159"/>
        <v>0</v>
      </c>
      <c r="CS227">
        <f t="shared" si="160"/>
        <v>0</v>
      </c>
      <c r="CT227">
        <f t="shared" si="161"/>
        <v>0</v>
      </c>
      <c r="CU227">
        <f t="shared" si="162"/>
        <v>0</v>
      </c>
      <c r="CV227">
        <f t="shared" si="163"/>
        <v>0</v>
      </c>
      <c r="CW227">
        <f t="shared" si="164"/>
        <v>0</v>
      </c>
      <c r="CX227">
        <f t="shared" si="165"/>
        <v>3.22</v>
      </c>
      <c r="CY227">
        <f t="shared" si="166"/>
        <v>0</v>
      </c>
      <c r="CZ227">
        <f t="shared" si="167"/>
        <v>0</v>
      </c>
      <c r="DC227" t="s">
        <v>3</v>
      </c>
      <c r="DD227" t="s">
        <v>3</v>
      </c>
      <c r="DE227" t="s">
        <v>3</v>
      </c>
      <c r="DF227" t="s">
        <v>3</v>
      </c>
      <c r="DG227" t="s">
        <v>3</v>
      </c>
      <c r="DH227" t="s">
        <v>3</v>
      </c>
      <c r="DI227" t="s">
        <v>3</v>
      </c>
      <c r="DJ227" t="s">
        <v>3</v>
      </c>
      <c r="DK227" t="s">
        <v>3</v>
      </c>
      <c r="DL227" t="s">
        <v>3</v>
      </c>
      <c r="DM227" t="s">
        <v>3</v>
      </c>
      <c r="DN227">
        <v>0</v>
      </c>
      <c r="DO227">
        <v>0</v>
      </c>
      <c r="DP227">
        <v>1</v>
      </c>
      <c r="DQ227">
        <v>1</v>
      </c>
      <c r="DU227">
        <v>1010</v>
      </c>
      <c r="DV227" t="s">
        <v>105</v>
      </c>
      <c r="DW227" t="s">
        <v>105</v>
      </c>
      <c r="DX227">
        <v>100</v>
      </c>
      <c r="EE227">
        <v>39490723</v>
      </c>
      <c r="EF227">
        <v>3</v>
      </c>
      <c r="EG227" t="s">
        <v>127</v>
      </c>
      <c r="EH227">
        <v>0</v>
      </c>
      <c r="EI227" t="s">
        <v>3</v>
      </c>
      <c r="EJ227">
        <v>2</v>
      </c>
      <c r="EK227">
        <v>108001</v>
      </c>
      <c r="EL227" t="s">
        <v>128</v>
      </c>
      <c r="EM227" t="s">
        <v>129</v>
      </c>
      <c r="EO227" t="s">
        <v>3</v>
      </c>
      <c r="EQ227">
        <v>0</v>
      </c>
      <c r="ER227">
        <v>21899</v>
      </c>
      <c r="ES227">
        <v>21899</v>
      </c>
      <c r="ET227">
        <v>0</v>
      </c>
      <c r="EU227">
        <v>0</v>
      </c>
      <c r="EV227">
        <v>0</v>
      </c>
      <c r="EW227">
        <v>0</v>
      </c>
      <c r="EX227">
        <v>0</v>
      </c>
      <c r="FQ227">
        <v>0</v>
      </c>
      <c r="FR227">
        <f t="shared" si="168"/>
        <v>0</v>
      </c>
      <c r="FS227">
        <v>0</v>
      </c>
      <c r="FX227">
        <v>95</v>
      </c>
      <c r="FY227">
        <v>65</v>
      </c>
      <c r="GA227" t="s">
        <v>3</v>
      </c>
      <c r="GD227">
        <v>1</v>
      </c>
      <c r="GF227">
        <v>198098130</v>
      </c>
      <c r="GG227">
        <v>2</v>
      </c>
      <c r="GH227">
        <v>1</v>
      </c>
      <c r="GI227">
        <v>2</v>
      </c>
      <c r="GJ227">
        <v>0</v>
      </c>
      <c r="GK227">
        <v>0</v>
      </c>
      <c r="GL227">
        <f t="shared" si="169"/>
        <v>0</v>
      </c>
      <c r="GM227">
        <f t="shared" si="170"/>
        <v>5656.51</v>
      </c>
      <c r="GN227">
        <f t="shared" si="171"/>
        <v>0</v>
      </c>
      <c r="GO227">
        <f t="shared" si="172"/>
        <v>5656.51</v>
      </c>
      <c r="GP227">
        <f t="shared" si="173"/>
        <v>0</v>
      </c>
      <c r="GR227">
        <v>0</v>
      </c>
      <c r="GS227">
        <v>3</v>
      </c>
      <c r="GT227">
        <v>0</v>
      </c>
      <c r="GU227" t="s">
        <v>3</v>
      </c>
      <c r="GV227">
        <f t="shared" si="174"/>
        <v>0</v>
      </c>
      <c r="GW227">
        <v>1</v>
      </c>
      <c r="GX227">
        <f t="shared" si="175"/>
        <v>0</v>
      </c>
      <c r="HA227">
        <v>0</v>
      </c>
      <c r="HB227">
        <v>0</v>
      </c>
      <c r="HC227">
        <f t="shared" si="176"/>
        <v>0</v>
      </c>
      <c r="IK227">
        <v>0</v>
      </c>
    </row>
    <row r="229" spans="1:245" x14ac:dyDescent="0.2">
      <c r="A229" s="2">
        <v>51</v>
      </c>
      <c r="B229" s="2">
        <f>B189</f>
        <v>1</v>
      </c>
      <c r="C229" s="2">
        <f>A189</f>
        <v>4</v>
      </c>
      <c r="D229" s="2">
        <f>ROW(A189)</f>
        <v>189</v>
      </c>
      <c r="E229" s="2"/>
      <c r="F229" s="2" t="str">
        <f>IF(F189&lt;&gt;"",F189,"")</f>
        <v>Новый раздел</v>
      </c>
      <c r="G229" s="2" t="str">
        <f>IF(G189&lt;&gt;"",G189,"")</f>
        <v>Помещение в подвальном этаже</v>
      </c>
      <c r="H229" s="2">
        <v>0</v>
      </c>
      <c r="I229" s="2"/>
      <c r="J229" s="2"/>
      <c r="K229" s="2"/>
      <c r="L229" s="2"/>
      <c r="M229" s="2"/>
      <c r="N229" s="2"/>
      <c r="O229" s="2">
        <f t="shared" ref="O229:T229" si="184">ROUND(AB229,2)</f>
        <v>65983.83</v>
      </c>
      <c r="P229" s="2">
        <f t="shared" si="184"/>
        <v>38143.42</v>
      </c>
      <c r="Q229" s="2">
        <f t="shared" si="184"/>
        <v>606.41999999999996</v>
      </c>
      <c r="R229" s="2">
        <f t="shared" si="184"/>
        <v>227.26</v>
      </c>
      <c r="S229" s="2">
        <f t="shared" si="184"/>
        <v>27233.99</v>
      </c>
      <c r="T229" s="2">
        <f t="shared" si="184"/>
        <v>0</v>
      </c>
      <c r="U229" s="2">
        <f>AH229</f>
        <v>104.94608054999999</v>
      </c>
      <c r="V229" s="2">
        <f>AI229</f>
        <v>0.5889812499999999</v>
      </c>
      <c r="W229" s="2">
        <f>ROUND(AJ229,2)</f>
        <v>4.45</v>
      </c>
      <c r="X229" s="2">
        <f>ROUND(AK229,2)</f>
        <v>22805.26</v>
      </c>
      <c r="Y229" s="2">
        <f>ROUND(AL229,2)</f>
        <v>14604.51</v>
      </c>
      <c r="Z229" s="2"/>
      <c r="AA229" s="2"/>
      <c r="AB229" s="2">
        <f>ROUND(SUMIF(AA193:AA227,"=42104813",O193:O227),2)</f>
        <v>65983.83</v>
      </c>
      <c r="AC229" s="2">
        <f>ROUND(SUMIF(AA193:AA227,"=42104813",P193:P227),2)</f>
        <v>38143.42</v>
      </c>
      <c r="AD229" s="2">
        <f>ROUND(SUMIF(AA193:AA227,"=42104813",Q193:Q227),2)</f>
        <v>606.41999999999996</v>
      </c>
      <c r="AE229" s="2">
        <f>ROUND(SUMIF(AA193:AA227,"=42104813",R193:R227),2)</f>
        <v>227.26</v>
      </c>
      <c r="AF229" s="2">
        <f>ROUND(SUMIF(AA193:AA227,"=42104813",S193:S227),2)</f>
        <v>27233.99</v>
      </c>
      <c r="AG229" s="2">
        <f>ROUND(SUMIF(AA193:AA227,"=42104813",T193:T227),2)</f>
        <v>0</v>
      </c>
      <c r="AH229" s="2">
        <f>SUMIF(AA193:AA227,"=42104813",U193:U227)</f>
        <v>104.94608054999999</v>
      </c>
      <c r="AI229" s="2">
        <f>SUMIF(AA193:AA227,"=42104813",V193:V227)</f>
        <v>0.5889812499999999</v>
      </c>
      <c r="AJ229" s="2">
        <f>ROUND(SUMIF(AA193:AA227,"=42104813",W193:W227),2)</f>
        <v>4.45</v>
      </c>
      <c r="AK229" s="2">
        <f>ROUND(SUMIF(AA193:AA227,"=42104813",X193:X227),2)</f>
        <v>22805.26</v>
      </c>
      <c r="AL229" s="2">
        <f>ROUND(SUMIF(AA193:AA227,"=42104813",Y193:Y227),2)</f>
        <v>14604.51</v>
      </c>
      <c r="AM229" s="2"/>
      <c r="AN229" s="2"/>
      <c r="AO229" s="2">
        <f t="shared" ref="AO229:BC229" si="185">ROUND(BX229,2)</f>
        <v>0</v>
      </c>
      <c r="AP229" s="2">
        <f t="shared" si="185"/>
        <v>0</v>
      </c>
      <c r="AQ229" s="2">
        <f t="shared" si="185"/>
        <v>0</v>
      </c>
      <c r="AR229" s="2">
        <f t="shared" si="185"/>
        <v>103393.60000000001</v>
      </c>
      <c r="AS229" s="2">
        <f t="shared" si="185"/>
        <v>72413.710000000006</v>
      </c>
      <c r="AT229" s="2">
        <f t="shared" si="185"/>
        <v>30979.89</v>
      </c>
      <c r="AU229" s="2">
        <f t="shared" si="185"/>
        <v>0</v>
      </c>
      <c r="AV229" s="2">
        <f t="shared" si="185"/>
        <v>38143.42</v>
      </c>
      <c r="AW229" s="2">
        <f t="shared" si="185"/>
        <v>38143.42</v>
      </c>
      <c r="AX229" s="2">
        <f t="shared" si="185"/>
        <v>0</v>
      </c>
      <c r="AY229" s="2">
        <f t="shared" si="185"/>
        <v>38143.42</v>
      </c>
      <c r="AZ229" s="2">
        <f t="shared" si="185"/>
        <v>0</v>
      </c>
      <c r="BA229" s="2">
        <f t="shared" si="185"/>
        <v>0</v>
      </c>
      <c r="BB229" s="2">
        <f t="shared" si="185"/>
        <v>0</v>
      </c>
      <c r="BC229" s="2">
        <f t="shared" si="185"/>
        <v>0</v>
      </c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>
        <f>ROUND(SUMIF(AA193:AA227,"=42104813",FQ193:FQ227),2)</f>
        <v>0</v>
      </c>
      <c r="BY229" s="2">
        <f>ROUND(SUMIF(AA193:AA227,"=42104813",FR193:FR227),2)</f>
        <v>0</v>
      </c>
      <c r="BZ229" s="2">
        <f>ROUND(SUMIF(AA193:AA227,"=42104813",GL193:GL227),2)</f>
        <v>0</v>
      </c>
      <c r="CA229" s="2">
        <f>ROUND(SUMIF(AA193:AA227,"=42104813",GM193:GM227),2)</f>
        <v>103393.60000000001</v>
      </c>
      <c r="CB229" s="2">
        <f>ROUND(SUMIF(AA193:AA227,"=42104813",GN193:GN227),2)</f>
        <v>72413.710000000006</v>
      </c>
      <c r="CC229" s="2">
        <f>ROUND(SUMIF(AA193:AA227,"=42104813",GO193:GO227),2)</f>
        <v>30979.89</v>
      </c>
      <c r="CD229" s="2">
        <f>ROUND(SUMIF(AA193:AA227,"=42104813",GP193:GP227),2)</f>
        <v>0</v>
      </c>
      <c r="CE229" s="2">
        <f>AC229-BX229</f>
        <v>38143.42</v>
      </c>
      <c r="CF229" s="2">
        <f>AC229-BY229</f>
        <v>38143.42</v>
      </c>
      <c r="CG229" s="2">
        <f>BX229-BZ229</f>
        <v>0</v>
      </c>
      <c r="CH229" s="2">
        <f>AC229-BX229-BY229+BZ229</f>
        <v>38143.42</v>
      </c>
      <c r="CI229" s="2">
        <f>BY229-BZ229</f>
        <v>0</v>
      </c>
      <c r="CJ229" s="2">
        <f>ROUND(SUMIF(AA193:AA227,"=42104813",GX193:GX227),2)</f>
        <v>0</v>
      </c>
      <c r="CK229" s="2">
        <f>ROUND(SUMIF(AA193:AA227,"=42104813",GY193:GY227),2)</f>
        <v>0</v>
      </c>
      <c r="CL229" s="2">
        <f>ROUND(SUMIF(AA193:AA227,"=42104813",GZ193:GZ227),2)</f>
        <v>0</v>
      </c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>
        <v>0</v>
      </c>
    </row>
    <row r="231" spans="1:245" x14ac:dyDescent="0.2">
      <c r="A231" s="4">
        <v>50</v>
      </c>
      <c r="B231" s="4">
        <v>0</v>
      </c>
      <c r="C231" s="4">
        <v>0</v>
      </c>
      <c r="D231" s="4">
        <v>1</v>
      </c>
      <c r="E231" s="4">
        <v>201</v>
      </c>
      <c r="F231" s="4">
        <f>ROUND(Source!O229,O231)</f>
        <v>65983.83</v>
      </c>
      <c r="G231" s="4" t="s">
        <v>170</v>
      </c>
      <c r="H231" s="4" t="s">
        <v>171</v>
      </c>
      <c r="I231" s="4"/>
      <c r="J231" s="4"/>
      <c r="K231" s="4">
        <v>201</v>
      </c>
      <c r="L231" s="4">
        <v>1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45" x14ac:dyDescent="0.2">
      <c r="A232" s="4">
        <v>50</v>
      </c>
      <c r="B232" s="4">
        <v>0</v>
      </c>
      <c r="C232" s="4">
        <v>0</v>
      </c>
      <c r="D232" s="4">
        <v>1</v>
      </c>
      <c r="E232" s="4">
        <v>202</v>
      </c>
      <c r="F232" s="4">
        <f>ROUND(Source!P229,O232)</f>
        <v>38143.42</v>
      </c>
      <c r="G232" s="4" t="s">
        <v>172</v>
      </c>
      <c r="H232" s="4" t="s">
        <v>173</v>
      </c>
      <c r="I232" s="4"/>
      <c r="J232" s="4"/>
      <c r="K232" s="4">
        <v>202</v>
      </c>
      <c r="L232" s="4">
        <v>2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45" x14ac:dyDescent="0.2">
      <c r="A233" s="4">
        <v>50</v>
      </c>
      <c r="B233" s="4">
        <v>0</v>
      </c>
      <c r="C233" s="4">
        <v>0</v>
      </c>
      <c r="D233" s="4">
        <v>1</v>
      </c>
      <c r="E233" s="4">
        <v>222</v>
      </c>
      <c r="F233" s="4">
        <f>ROUND(Source!AO229,O233)</f>
        <v>0</v>
      </c>
      <c r="G233" s="4" t="s">
        <v>174</v>
      </c>
      <c r="H233" s="4" t="s">
        <v>175</v>
      </c>
      <c r="I233" s="4"/>
      <c r="J233" s="4"/>
      <c r="K233" s="4">
        <v>222</v>
      </c>
      <c r="L233" s="4">
        <v>3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45" x14ac:dyDescent="0.2">
      <c r="A234" s="4">
        <v>50</v>
      </c>
      <c r="B234" s="4">
        <v>0</v>
      </c>
      <c r="C234" s="4">
        <v>0</v>
      </c>
      <c r="D234" s="4">
        <v>1</v>
      </c>
      <c r="E234" s="4">
        <v>225</v>
      </c>
      <c r="F234" s="4">
        <f>ROUND(Source!AV229,O234)</f>
        <v>38143.42</v>
      </c>
      <c r="G234" s="4" t="s">
        <v>176</v>
      </c>
      <c r="H234" s="4" t="s">
        <v>177</v>
      </c>
      <c r="I234" s="4"/>
      <c r="J234" s="4"/>
      <c r="K234" s="4">
        <v>225</v>
      </c>
      <c r="L234" s="4">
        <v>4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45" x14ac:dyDescent="0.2">
      <c r="A235" s="4">
        <v>50</v>
      </c>
      <c r="B235" s="4">
        <v>0</v>
      </c>
      <c r="C235" s="4">
        <v>0</v>
      </c>
      <c r="D235" s="4">
        <v>1</v>
      </c>
      <c r="E235" s="4">
        <v>226</v>
      </c>
      <c r="F235" s="4">
        <f>ROUND(Source!AW229,O235)</f>
        <v>38143.42</v>
      </c>
      <c r="G235" s="4" t="s">
        <v>178</v>
      </c>
      <c r="H235" s="4" t="s">
        <v>179</v>
      </c>
      <c r="I235" s="4"/>
      <c r="J235" s="4"/>
      <c r="K235" s="4">
        <v>226</v>
      </c>
      <c r="L235" s="4">
        <v>5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45" x14ac:dyDescent="0.2">
      <c r="A236" s="4">
        <v>50</v>
      </c>
      <c r="B236" s="4">
        <v>0</v>
      </c>
      <c r="C236" s="4">
        <v>0</v>
      </c>
      <c r="D236" s="4">
        <v>1</v>
      </c>
      <c r="E236" s="4">
        <v>227</v>
      </c>
      <c r="F236" s="4">
        <f>ROUND(Source!AX229,O236)</f>
        <v>0</v>
      </c>
      <c r="G236" s="4" t="s">
        <v>180</v>
      </c>
      <c r="H236" s="4" t="s">
        <v>181</v>
      </c>
      <c r="I236" s="4"/>
      <c r="J236" s="4"/>
      <c r="K236" s="4">
        <v>227</v>
      </c>
      <c r="L236" s="4">
        <v>6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45" x14ac:dyDescent="0.2">
      <c r="A237" s="4">
        <v>50</v>
      </c>
      <c r="B237" s="4">
        <v>0</v>
      </c>
      <c r="C237" s="4">
        <v>0</v>
      </c>
      <c r="D237" s="4">
        <v>1</v>
      </c>
      <c r="E237" s="4">
        <v>228</v>
      </c>
      <c r="F237" s="4">
        <f>ROUND(Source!AY229,O237)</f>
        <v>38143.42</v>
      </c>
      <c r="G237" s="4" t="s">
        <v>182</v>
      </c>
      <c r="H237" s="4" t="s">
        <v>183</v>
      </c>
      <c r="I237" s="4"/>
      <c r="J237" s="4"/>
      <c r="K237" s="4">
        <v>228</v>
      </c>
      <c r="L237" s="4">
        <v>7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45" x14ac:dyDescent="0.2">
      <c r="A238" s="4">
        <v>50</v>
      </c>
      <c r="B238" s="4">
        <v>0</v>
      </c>
      <c r="C238" s="4">
        <v>0</v>
      </c>
      <c r="D238" s="4">
        <v>1</v>
      </c>
      <c r="E238" s="4">
        <v>216</v>
      </c>
      <c r="F238" s="4">
        <f>ROUND(Source!AP229,O238)</f>
        <v>0</v>
      </c>
      <c r="G238" s="4" t="s">
        <v>184</v>
      </c>
      <c r="H238" s="4" t="s">
        <v>185</v>
      </c>
      <c r="I238" s="4"/>
      <c r="J238" s="4"/>
      <c r="K238" s="4">
        <v>216</v>
      </c>
      <c r="L238" s="4">
        <v>8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45" x14ac:dyDescent="0.2">
      <c r="A239" s="4">
        <v>50</v>
      </c>
      <c r="B239" s="4">
        <v>0</v>
      </c>
      <c r="C239" s="4">
        <v>0</v>
      </c>
      <c r="D239" s="4">
        <v>1</v>
      </c>
      <c r="E239" s="4">
        <v>223</v>
      </c>
      <c r="F239" s="4">
        <f>ROUND(Source!AQ229,O239)</f>
        <v>0</v>
      </c>
      <c r="G239" s="4" t="s">
        <v>186</v>
      </c>
      <c r="H239" s="4" t="s">
        <v>187</v>
      </c>
      <c r="I239" s="4"/>
      <c r="J239" s="4"/>
      <c r="K239" s="4">
        <v>223</v>
      </c>
      <c r="L239" s="4">
        <v>9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45" x14ac:dyDescent="0.2">
      <c r="A240" s="4">
        <v>50</v>
      </c>
      <c r="B240" s="4">
        <v>0</v>
      </c>
      <c r="C240" s="4">
        <v>0</v>
      </c>
      <c r="D240" s="4">
        <v>1</v>
      </c>
      <c r="E240" s="4">
        <v>229</v>
      </c>
      <c r="F240" s="4">
        <f>ROUND(Source!AZ229,O240)</f>
        <v>0</v>
      </c>
      <c r="G240" s="4" t="s">
        <v>188</v>
      </c>
      <c r="H240" s="4" t="s">
        <v>189</v>
      </c>
      <c r="I240" s="4"/>
      <c r="J240" s="4"/>
      <c r="K240" s="4">
        <v>229</v>
      </c>
      <c r="L240" s="4">
        <v>10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 x14ac:dyDescent="0.2">
      <c r="A241" s="4">
        <v>50</v>
      </c>
      <c r="B241" s="4">
        <v>0</v>
      </c>
      <c r="C241" s="4">
        <v>0</v>
      </c>
      <c r="D241" s="4">
        <v>1</v>
      </c>
      <c r="E241" s="4">
        <v>203</v>
      </c>
      <c r="F241" s="4">
        <f>ROUND(Source!Q229,O241)</f>
        <v>606.41999999999996</v>
      </c>
      <c r="G241" s="4" t="s">
        <v>190</v>
      </c>
      <c r="H241" s="4" t="s">
        <v>191</v>
      </c>
      <c r="I241" s="4"/>
      <c r="J241" s="4"/>
      <c r="K241" s="4">
        <v>203</v>
      </c>
      <c r="L241" s="4">
        <v>11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 x14ac:dyDescent="0.2">
      <c r="A242" s="4">
        <v>50</v>
      </c>
      <c r="B242" s="4">
        <v>0</v>
      </c>
      <c r="C242" s="4">
        <v>0</v>
      </c>
      <c r="D242" s="4">
        <v>1</v>
      </c>
      <c r="E242" s="4">
        <v>231</v>
      </c>
      <c r="F242" s="4">
        <f>ROUND(Source!BB229,O242)</f>
        <v>0</v>
      </c>
      <c r="G242" s="4" t="s">
        <v>192</v>
      </c>
      <c r="H242" s="4" t="s">
        <v>193</v>
      </c>
      <c r="I242" s="4"/>
      <c r="J242" s="4"/>
      <c r="K242" s="4">
        <v>231</v>
      </c>
      <c r="L242" s="4">
        <v>12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 x14ac:dyDescent="0.2">
      <c r="A243" s="4">
        <v>50</v>
      </c>
      <c r="B243" s="4">
        <v>0</v>
      </c>
      <c r="C243" s="4">
        <v>0</v>
      </c>
      <c r="D243" s="4">
        <v>1</v>
      </c>
      <c r="E243" s="4">
        <v>204</v>
      </c>
      <c r="F243" s="4">
        <f>ROUND(Source!R229,O243)</f>
        <v>227.26</v>
      </c>
      <c r="G243" s="4" t="s">
        <v>194</v>
      </c>
      <c r="H243" s="4" t="s">
        <v>195</v>
      </c>
      <c r="I243" s="4"/>
      <c r="J243" s="4"/>
      <c r="K243" s="4">
        <v>204</v>
      </c>
      <c r="L243" s="4">
        <v>13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 x14ac:dyDescent="0.2">
      <c r="A244" s="4">
        <v>50</v>
      </c>
      <c r="B244" s="4">
        <v>0</v>
      </c>
      <c r="C244" s="4">
        <v>0</v>
      </c>
      <c r="D244" s="4">
        <v>1</v>
      </c>
      <c r="E244" s="4">
        <v>205</v>
      </c>
      <c r="F244" s="4">
        <f>ROUND(Source!S229,O244)</f>
        <v>27233.99</v>
      </c>
      <c r="G244" s="4" t="s">
        <v>196</v>
      </c>
      <c r="H244" s="4" t="s">
        <v>197</v>
      </c>
      <c r="I244" s="4"/>
      <c r="J244" s="4"/>
      <c r="K244" s="4">
        <v>205</v>
      </c>
      <c r="L244" s="4">
        <v>14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 x14ac:dyDescent="0.2">
      <c r="A245" s="4">
        <v>50</v>
      </c>
      <c r="B245" s="4">
        <v>0</v>
      </c>
      <c r="C245" s="4">
        <v>0</v>
      </c>
      <c r="D245" s="4">
        <v>1</v>
      </c>
      <c r="E245" s="4">
        <v>232</v>
      </c>
      <c r="F245" s="4">
        <f>ROUND(Source!BC229,O245)</f>
        <v>0</v>
      </c>
      <c r="G245" s="4" t="s">
        <v>198</v>
      </c>
      <c r="H245" s="4" t="s">
        <v>199</v>
      </c>
      <c r="I245" s="4"/>
      <c r="J245" s="4"/>
      <c r="K245" s="4">
        <v>232</v>
      </c>
      <c r="L245" s="4">
        <v>15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 x14ac:dyDescent="0.2">
      <c r="A246" s="4">
        <v>50</v>
      </c>
      <c r="B246" s="4">
        <v>0</v>
      </c>
      <c r="C246" s="4">
        <v>0</v>
      </c>
      <c r="D246" s="4">
        <v>1</v>
      </c>
      <c r="E246" s="4">
        <v>214</v>
      </c>
      <c r="F246" s="4">
        <f>ROUND(Source!AS229,O246)</f>
        <v>72413.710000000006</v>
      </c>
      <c r="G246" s="4" t="s">
        <v>200</v>
      </c>
      <c r="H246" s="4" t="s">
        <v>201</v>
      </c>
      <c r="I246" s="4"/>
      <c r="J246" s="4"/>
      <c r="K246" s="4">
        <v>214</v>
      </c>
      <c r="L246" s="4">
        <v>16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 x14ac:dyDescent="0.2">
      <c r="A247" s="4">
        <v>50</v>
      </c>
      <c r="B247" s="4">
        <v>0</v>
      </c>
      <c r="C247" s="4">
        <v>0</v>
      </c>
      <c r="D247" s="4">
        <v>1</v>
      </c>
      <c r="E247" s="4">
        <v>215</v>
      </c>
      <c r="F247" s="4">
        <f>ROUND(Source!AT229,O247)</f>
        <v>30979.89</v>
      </c>
      <c r="G247" s="4" t="s">
        <v>202</v>
      </c>
      <c r="H247" s="4" t="s">
        <v>203</v>
      </c>
      <c r="I247" s="4"/>
      <c r="J247" s="4"/>
      <c r="K247" s="4">
        <v>215</v>
      </c>
      <c r="L247" s="4">
        <v>17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 x14ac:dyDescent="0.2">
      <c r="A248" s="4">
        <v>50</v>
      </c>
      <c r="B248" s="4">
        <v>0</v>
      </c>
      <c r="C248" s="4">
        <v>0</v>
      </c>
      <c r="D248" s="4">
        <v>1</v>
      </c>
      <c r="E248" s="4">
        <v>217</v>
      </c>
      <c r="F248" s="4">
        <f>ROUND(Source!AU229,O248)</f>
        <v>0</v>
      </c>
      <c r="G248" s="4" t="s">
        <v>204</v>
      </c>
      <c r="H248" s="4" t="s">
        <v>205</v>
      </c>
      <c r="I248" s="4"/>
      <c r="J248" s="4"/>
      <c r="K248" s="4">
        <v>217</v>
      </c>
      <c r="L248" s="4">
        <v>18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 x14ac:dyDescent="0.2">
      <c r="A249" s="4">
        <v>50</v>
      </c>
      <c r="B249" s="4">
        <v>0</v>
      </c>
      <c r="C249" s="4">
        <v>0</v>
      </c>
      <c r="D249" s="4">
        <v>1</v>
      </c>
      <c r="E249" s="4">
        <v>230</v>
      </c>
      <c r="F249" s="4">
        <f>ROUND(Source!BA229,O249)</f>
        <v>0</v>
      </c>
      <c r="G249" s="4" t="s">
        <v>206</v>
      </c>
      <c r="H249" s="4" t="s">
        <v>207</v>
      </c>
      <c r="I249" s="4"/>
      <c r="J249" s="4"/>
      <c r="K249" s="4">
        <v>230</v>
      </c>
      <c r="L249" s="4">
        <v>19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 x14ac:dyDescent="0.2">
      <c r="A250" s="4">
        <v>50</v>
      </c>
      <c r="B250" s="4">
        <v>0</v>
      </c>
      <c r="C250" s="4">
        <v>0</v>
      </c>
      <c r="D250" s="4">
        <v>1</v>
      </c>
      <c r="E250" s="4">
        <v>206</v>
      </c>
      <c r="F250" s="4">
        <f>ROUND(Source!T229,O250)</f>
        <v>0</v>
      </c>
      <c r="G250" s="4" t="s">
        <v>208</v>
      </c>
      <c r="H250" s="4" t="s">
        <v>209</v>
      </c>
      <c r="I250" s="4"/>
      <c r="J250" s="4"/>
      <c r="K250" s="4">
        <v>206</v>
      </c>
      <c r="L250" s="4">
        <v>20</v>
      </c>
      <c r="M250" s="4">
        <v>3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3" x14ac:dyDescent="0.2">
      <c r="A251" s="4">
        <v>50</v>
      </c>
      <c r="B251" s="4">
        <v>0</v>
      </c>
      <c r="C251" s="4">
        <v>0</v>
      </c>
      <c r="D251" s="4">
        <v>1</v>
      </c>
      <c r="E251" s="4">
        <v>207</v>
      </c>
      <c r="F251" s="4">
        <f>Source!U229</f>
        <v>104.94608054999999</v>
      </c>
      <c r="G251" s="4" t="s">
        <v>210</v>
      </c>
      <c r="H251" s="4" t="s">
        <v>211</v>
      </c>
      <c r="I251" s="4"/>
      <c r="J251" s="4"/>
      <c r="K251" s="4">
        <v>207</v>
      </c>
      <c r="L251" s="4">
        <v>21</v>
      </c>
      <c r="M251" s="4">
        <v>3</v>
      </c>
      <c r="N251" s="4" t="s">
        <v>3</v>
      </c>
      <c r="O251" s="4">
        <v>-1</v>
      </c>
      <c r="P251" s="4"/>
      <c r="Q251" s="4"/>
      <c r="R251" s="4"/>
      <c r="S251" s="4"/>
      <c r="T251" s="4"/>
      <c r="U251" s="4"/>
      <c r="V251" s="4"/>
      <c r="W251" s="4"/>
    </row>
    <row r="252" spans="1:23" x14ac:dyDescent="0.2">
      <c r="A252" s="4">
        <v>50</v>
      </c>
      <c r="B252" s="4">
        <v>0</v>
      </c>
      <c r="C252" s="4">
        <v>0</v>
      </c>
      <c r="D252" s="4">
        <v>1</v>
      </c>
      <c r="E252" s="4">
        <v>208</v>
      </c>
      <c r="F252" s="4">
        <f>Source!V229</f>
        <v>0.5889812499999999</v>
      </c>
      <c r="G252" s="4" t="s">
        <v>212</v>
      </c>
      <c r="H252" s="4" t="s">
        <v>213</v>
      </c>
      <c r="I252" s="4"/>
      <c r="J252" s="4"/>
      <c r="K252" s="4">
        <v>208</v>
      </c>
      <c r="L252" s="4">
        <v>22</v>
      </c>
      <c r="M252" s="4">
        <v>3</v>
      </c>
      <c r="N252" s="4" t="s">
        <v>3</v>
      </c>
      <c r="O252" s="4">
        <v>-1</v>
      </c>
      <c r="P252" s="4"/>
      <c r="Q252" s="4"/>
      <c r="R252" s="4"/>
      <c r="S252" s="4"/>
      <c r="T252" s="4"/>
      <c r="U252" s="4"/>
      <c r="V252" s="4"/>
      <c r="W252" s="4"/>
    </row>
    <row r="253" spans="1:23" x14ac:dyDescent="0.2">
      <c r="A253" s="4">
        <v>50</v>
      </c>
      <c r="B253" s="4">
        <v>0</v>
      </c>
      <c r="C253" s="4">
        <v>0</v>
      </c>
      <c r="D253" s="4">
        <v>1</v>
      </c>
      <c r="E253" s="4">
        <v>209</v>
      </c>
      <c r="F253" s="4">
        <f>ROUND(Source!W229,O253)</f>
        <v>4.45</v>
      </c>
      <c r="G253" s="4" t="s">
        <v>214</v>
      </c>
      <c r="H253" s="4" t="s">
        <v>215</v>
      </c>
      <c r="I253" s="4"/>
      <c r="J253" s="4"/>
      <c r="K253" s="4">
        <v>209</v>
      </c>
      <c r="L253" s="4">
        <v>23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3" x14ac:dyDescent="0.2">
      <c r="A254" s="4">
        <v>50</v>
      </c>
      <c r="B254" s="4">
        <v>0</v>
      </c>
      <c r="C254" s="4">
        <v>0</v>
      </c>
      <c r="D254" s="4">
        <v>1</v>
      </c>
      <c r="E254" s="4">
        <v>210</v>
      </c>
      <c r="F254" s="4">
        <f>ROUND(Source!X229,O254)</f>
        <v>22805.26</v>
      </c>
      <c r="G254" s="4" t="s">
        <v>216</v>
      </c>
      <c r="H254" s="4" t="s">
        <v>217</v>
      </c>
      <c r="I254" s="4"/>
      <c r="J254" s="4"/>
      <c r="K254" s="4">
        <v>210</v>
      </c>
      <c r="L254" s="4">
        <v>24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3" x14ac:dyDescent="0.2">
      <c r="A255" s="4">
        <v>50</v>
      </c>
      <c r="B255" s="4">
        <v>0</v>
      </c>
      <c r="C255" s="4">
        <v>0</v>
      </c>
      <c r="D255" s="4">
        <v>1</v>
      </c>
      <c r="E255" s="4">
        <v>211</v>
      </c>
      <c r="F255" s="4">
        <f>ROUND(Source!Y229,O255)</f>
        <v>14604.51</v>
      </c>
      <c r="G255" s="4" t="s">
        <v>218</v>
      </c>
      <c r="H255" s="4" t="s">
        <v>219</v>
      </c>
      <c r="I255" s="4"/>
      <c r="J255" s="4"/>
      <c r="K255" s="4">
        <v>211</v>
      </c>
      <c r="L255" s="4">
        <v>25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3" x14ac:dyDescent="0.2">
      <c r="A256" s="4">
        <v>50</v>
      </c>
      <c r="B256" s="4">
        <v>0</v>
      </c>
      <c r="C256" s="4">
        <v>0</v>
      </c>
      <c r="D256" s="4">
        <v>1</v>
      </c>
      <c r="E256" s="4">
        <v>224</v>
      </c>
      <c r="F256" s="4">
        <f>ROUND(Source!AR229,O256)</f>
        <v>103393.60000000001</v>
      </c>
      <c r="G256" s="4" t="s">
        <v>220</v>
      </c>
      <c r="H256" s="4" t="s">
        <v>221</v>
      </c>
      <c r="I256" s="4"/>
      <c r="J256" s="4"/>
      <c r="K256" s="4">
        <v>224</v>
      </c>
      <c r="L256" s="4">
        <v>26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8" spans="1:245" x14ac:dyDescent="0.2">
      <c r="A258" s="1">
        <v>4</v>
      </c>
      <c r="B258" s="1">
        <v>1</v>
      </c>
      <c r="C258" s="1"/>
      <c r="D258" s="1">
        <f>ROW(A265)</f>
        <v>265</v>
      </c>
      <c r="E258" s="1"/>
      <c r="F258" s="1" t="s">
        <v>15</v>
      </c>
      <c r="G258" s="1" t="s">
        <v>350</v>
      </c>
      <c r="H258" s="1" t="s">
        <v>3</v>
      </c>
      <c r="I258" s="1">
        <v>0</v>
      </c>
      <c r="J258" s="1"/>
      <c r="K258" s="1">
        <v>0</v>
      </c>
      <c r="L258" s="1"/>
      <c r="M258" s="1"/>
      <c r="N258" s="1"/>
      <c r="O258" s="1"/>
      <c r="P258" s="1"/>
      <c r="Q258" s="1"/>
      <c r="R258" s="1"/>
      <c r="S258" s="1"/>
      <c r="T258" s="1"/>
      <c r="U258" s="1" t="s">
        <v>3</v>
      </c>
      <c r="V258" s="1">
        <v>0</v>
      </c>
      <c r="W258" s="1"/>
      <c r="X258" s="1"/>
      <c r="Y258" s="1"/>
      <c r="Z258" s="1"/>
      <c r="AA258" s="1"/>
      <c r="AB258" s="1" t="s">
        <v>3</v>
      </c>
      <c r="AC258" s="1" t="s">
        <v>3</v>
      </c>
      <c r="AD258" s="1" t="s">
        <v>3</v>
      </c>
      <c r="AE258" s="1" t="s">
        <v>3</v>
      </c>
      <c r="AF258" s="1" t="s">
        <v>3</v>
      </c>
      <c r="AG258" s="1" t="s">
        <v>3</v>
      </c>
      <c r="AH258" s="1"/>
      <c r="AI258" s="1"/>
      <c r="AJ258" s="1"/>
      <c r="AK258" s="1"/>
      <c r="AL258" s="1"/>
      <c r="AM258" s="1"/>
      <c r="AN258" s="1"/>
      <c r="AO258" s="1"/>
      <c r="AP258" s="1" t="s">
        <v>3</v>
      </c>
      <c r="AQ258" s="1" t="s">
        <v>3</v>
      </c>
      <c r="AR258" s="1" t="s">
        <v>3</v>
      </c>
      <c r="AS258" s="1"/>
      <c r="AT258" s="1"/>
      <c r="AU258" s="1"/>
      <c r="AV258" s="1"/>
      <c r="AW258" s="1"/>
      <c r="AX258" s="1"/>
      <c r="AY258" s="1"/>
      <c r="AZ258" s="1" t="s">
        <v>3</v>
      </c>
      <c r="BA258" s="1"/>
      <c r="BB258" s="1" t="s">
        <v>3</v>
      </c>
      <c r="BC258" s="1" t="s">
        <v>3</v>
      </c>
      <c r="BD258" s="1" t="s">
        <v>3</v>
      </c>
      <c r="BE258" s="1" t="s">
        <v>3</v>
      </c>
      <c r="BF258" s="1" t="s">
        <v>3</v>
      </c>
      <c r="BG258" s="1" t="s">
        <v>3</v>
      </c>
      <c r="BH258" s="1" t="s">
        <v>3</v>
      </c>
      <c r="BI258" s="1" t="s">
        <v>3</v>
      </c>
      <c r="BJ258" s="1" t="s">
        <v>3</v>
      </c>
      <c r="BK258" s="1" t="s">
        <v>3</v>
      </c>
      <c r="BL258" s="1" t="s">
        <v>3</v>
      </c>
      <c r="BM258" s="1" t="s">
        <v>3</v>
      </c>
      <c r="BN258" s="1" t="s">
        <v>3</v>
      </c>
      <c r="BO258" s="1" t="s">
        <v>3</v>
      </c>
      <c r="BP258" s="1" t="s">
        <v>3</v>
      </c>
      <c r="BQ258" s="1"/>
      <c r="BR258" s="1"/>
      <c r="BS258" s="1"/>
      <c r="BT258" s="1"/>
      <c r="BU258" s="1"/>
      <c r="BV258" s="1"/>
      <c r="BW258" s="1"/>
      <c r="BX258" s="1">
        <v>0</v>
      </c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>
        <v>0</v>
      </c>
    </row>
    <row r="260" spans="1:245" x14ac:dyDescent="0.2">
      <c r="A260" s="2">
        <v>52</v>
      </c>
      <c r="B260" s="2">
        <f t="shared" ref="B260:G260" si="186">B265</f>
        <v>1</v>
      </c>
      <c r="C260" s="2">
        <f t="shared" si="186"/>
        <v>4</v>
      </c>
      <c r="D260" s="2">
        <f t="shared" si="186"/>
        <v>258</v>
      </c>
      <c r="E260" s="2">
        <f t="shared" si="186"/>
        <v>0</v>
      </c>
      <c r="F260" s="2" t="str">
        <f t="shared" si="186"/>
        <v>Новый раздел</v>
      </c>
      <c r="G260" s="2" t="str">
        <f t="shared" si="186"/>
        <v>Погрузка и вывоз мусора</v>
      </c>
      <c r="H260" s="2"/>
      <c r="I260" s="2"/>
      <c r="J260" s="2"/>
      <c r="K260" s="2"/>
      <c r="L260" s="2"/>
      <c r="M260" s="2"/>
      <c r="N260" s="2"/>
      <c r="O260" s="2">
        <f t="shared" ref="O260:AT260" si="187">O265</f>
        <v>1734.63</v>
      </c>
      <c r="P260" s="2">
        <f t="shared" si="187"/>
        <v>0</v>
      </c>
      <c r="Q260" s="2">
        <f t="shared" si="187"/>
        <v>1380.57</v>
      </c>
      <c r="R260" s="2">
        <f t="shared" si="187"/>
        <v>0</v>
      </c>
      <c r="S260" s="2">
        <f t="shared" si="187"/>
        <v>354.06</v>
      </c>
      <c r="T260" s="2">
        <f t="shared" si="187"/>
        <v>0</v>
      </c>
      <c r="U260" s="2">
        <f t="shared" si="187"/>
        <v>1.4615809999999998</v>
      </c>
      <c r="V260" s="2">
        <f t="shared" si="187"/>
        <v>0</v>
      </c>
      <c r="W260" s="2">
        <f t="shared" si="187"/>
        <v>0</v>
      </c>
      <c r="X260" s="2">
        <f t="shared" si="187"/>
        <v>0</v>
      </c>
      <c r="Y260" s="2">
        <f t="shared" si="187"/>
        <v>0</v>
      </c>
      <c r="Z260" s="2">
        <f t="shared" si="187"/>
        <v>0</v>
      </c>
      <c r="AA260" s="2">
        <f t="shared" si="187"/>
        <v>0</v>
      </c>
      <c r="AB260" s="2">
        <f t="shared" si="187"/>
        <v>1734.63</v>
      </c>
      <c r="AC260" s="2">
        <f t="shared" si="187"/>
        <v>0</v>
      </c>
      <c r="AD260" s="2">
        <f t="shared" si="187"/>
        <v>1380.57</v>
      </c>
      <c r="AE260" s="2">
        <f t="shared" si="187"/>
        <v>0</v>
      </c>
      <c r="AF260" s="2">
        <f t="shared" si="187"/>
        <v>354.06</v>
      </c>
      <c r="AG260" s="2">
        <f t="shared" si="187"/>
        <v>0</v>
      </c>
      <c r="AH260" s="2">
        <f t="shared" si="187"/>
        <v>1.4615809999999998</v>
      </c>
      <c r="AI260" s="2">
        <f t="shared" si="187"/>
        <v>0</v>
      </c>
      <c r="AJ260" s="2">
        <f t="shared" si="187"/>
        <v>0</v>
      </c>
      <c r="AK260" s="2">
        <f t="shared" si="187"/>
        <v>0</v>
      </c>
      <c r="AL260" s="2">
        <f t="shared" si="187"/>
        <v>0</v>
      </c>
      <c r="AM260" s="2">
        <f t="shared" si="187"/>
        <v>0</v>
      </c>
      <c r="AN260" s="2">
        <f t="shared" si="187"/>
        <v>0</v>
      </c>
      <c r="AO260" s="2">
        <f t="shared" si="187"/>
        <v>0</v>
      </c>
      <c r="AP260" s="2">
        <f t="shared" si="187"/>
        <v>0</v>
      </c>
      <c r="AQ260" s="2">
        <f t="shared" si="187"/>
        <v>0</v>
      </c>
      <c r="AR260" s="2">
        <f t="shared" si="187"/>
        <v>1734.63</v>
      </c>
      <c r="AS260" s="2">
        <f t="shared" si="187"/>
        <v>1734.63</v>
      </c>
      <c r="AT260" s="2">
        <f t="shared" si="187"/>
        <v>0</v>
      </c>
      <c r="AU260" s="2">
        <f t="shared" ref="AU260:BZ260" si="188">AU265</f>
        <v>0</v>
      </c>
      <c r="AV260" s="2">
        <f t="shared" si="188"/>
        <v>0</v>
      </c>
      <c r="AW260" s="2">
        <f t="shared" si="188"/>
        <v>0</v>
      </c>
      <c r="AX260" s="2">
        <f t="shared" si="188"/>
        <v>0</v>
      </c>
      <c r="AY260" s="2">
        <f t="shared" si="188"/>
        <v>0</v>
      </c>
      <c r="AZ260" s="2">
        <f t="shared" si="188"/>
        <v>0</v>
      </c>
      <c r="BA260" s="2">
        <f t="shared" si="188"/>
        <v>0</v>
      </c>
      <c r="BB260" s="2">
        <f t="shared" si="188"/>
        <v>0</v>
      </c>
      <c r="BC260" s="2">
        <f t="shared" si="188"/>
        <v>0</v>
      </c>
      <c r="BD260" s="2">
        <f t="shared" si="188"/>
        <v>0</v>
      </c>
      <c r="BE260" s="2">
        <f t="shared" si="188"/>
        <v>0</v>
      </c>
      <c r="BF260" s="2">
        <f t="shared" si="188"/>
        <v>0</v>
      </c>
      <c r="BG260" s="2">
        <f t="shared" si="188"/>
        <v>0</v>
      </c>
      <c r="BH260" s="2">
        <f t="shared" si="188"/>
        <v>0</v>
      </c>
      <c r="BI260" s="2">
        <f t="shared" si="188"/>
        <v>0</v>
      </c>
      <c r="BJ260" s="2">
        <f t="shared" si="188"/>
        <v>0</v>
      </c>
      <c r="BK260" s="2">
        <f t="shared" si="188"/>
        <v>0</v>
      </c>
      <c r="BL260" s="2">
        <f t="shared" si="188"/>
        <v>0</v>
      </c>
      <c r="BM260" s="2">
        <f t="shared" si="188"/>
        <v>0</v>
      </c>
      <c r="BN260" s="2">
        <f t="shared" si="188"/>
        <v>0</v>
      </c>
      <c r="BO260" s="2">
        <f t="shared" si="188"/>
        <v>0</v>
      </c>
      <c r="BP260" s="2">
        <f t="shared" si="188"/>
        <v>0</v>
      </c>
      <c r="BQ260" s="2">
        <f t="shared" si="188"/>
        <v>0</v>
      </c>
      <c r="BR260" s="2">
        <f t="shared" si="188"/>
        <v>0</v>
      </c>
      <c r="BS260" s="2">
        <f t="shared" si="188"/>
        <v>0</v>
      </c>
      <c r="BT260" s="2">
        <f t="shared" si="188"/>
        <v>0</v>
      </c>
      <c r="BU260" s="2">
        <f t="shared" si="188"/>
        <v>0</v>
      </c>
      <c r="BV260" s="2">
        <f t="shared" si="188"/>
        <v>0</v>
      </c>
      <c r="BW260" s="2">
        <f t="shared" si="188"/>
        <v>0</v>
      </c>
      <c r="BX260" s="2">
        <f t="shared" si="188"/>
        <v>0</v>
      </c>
      <c r="BY260" s="2">
        <f t="shared" si="188"/>
        <v>0</v>
      </c>
      <c r="BZ260" s="2">
        <f t="shared" si="188"/>
        <v>0</v>
      </c>
      <c r="CA260" s="2">
        <f t="shared" ref="CA260:DF260" si="189">CA265</f>
        <v>1734.63</v>
      </c>
      <c r="CB260" s="2">
        <f t="shared" si="189"/>
        <v>1734.63</v>
      </c>
      <c r="CC260" s="2">
        <f t="shared" si="189"/>
        <v>0</v>
      </c>
      <c r="CD260" s="2">
        <f t="shared" si="189"/>
        <v>0</v>
      </c>
      <c r="CE260" s="2">
        <f t="shared" si="189"/>
        <v>0</v>
      </c>
      <c r="CF260" s="2">
        <f t="shared" si="189"/>
        <v>0</v>
      </c>
      <c r="CG260" s="2">
        <f t="shared" si="189"/>
        <v>0</v>
      </c>
      <c r="CH260" s="2">
        <f t="shared" si="189"/>
        <v>0</v>
      </c>
      <c r="CI260" s="2">
        <f t="shared" si="189"/>
        <v>0</v>
      </c>
      <c r="CJ260" s="2">
        <f t="shared" si="189"/>
        <v>0</v>
      </c>
      <c r="CK260" s="2">
        <f t="shared" si="189"/>
        <v>0</v>
      </c>
      <c r="CL260" s="2">
        <f t="shared" si="189"/>
        <v>0</v>
      </c>
      <c r="CM260" s="2">
        <f t="shared" si="189"/>
        <v>0</v>
      </c>
      <c r="CN260" s="2">
        <f t="shared" si="189"/>
        <v>0</v>
      </c>
      <c r="CO260" s="2">
        <f t="shared" si="189"/>
        <v>0</v>
      </c>
      <c r="CP260" s="2">
        <f t="shared" si="189"/>
        <v>0</v>
      </c>
      <c r="CQ260" s="2">
        <f t="shared" si="189"/>
        <v>0</v>
      </c>
      <c r="CR260" s="2">
        <f t="shared" si="189"/>
        <v>0</v>
      </c>
      <c r="CS260" s="2">
        <f t="shared" si="189"/>
        <v>0</v>
      </c>
      <c r="CT260" s="2">
        <f t="shared" si="189"/>
        <v>0</v>
      </c>
      <c r="CU260" s="2">
        <f t="shared" si="189"/>
        <v>0</v>
      </c>
      <c r="CV260" s="2">
        <f t="shared" si="189"/>
        <v>0</v>
      </c>
      <c r="CW260" s="2">
        <f t="shared" si="189"/>
        <v>0</v>
      </c>
      <c r="CX260" s="2">
        <f t="shared" si="189"/>
        <v>0</v>
      </c>
      <c r="CY260" s="2">
        <f t="shared" si="189"/>
        <v>0</v>
      </c>
      <c r="CZ260" s="2">
        <f t="shared" si="189"/>
        <v>0</v>
      </c>
      <c r="DA260" s="2">
        <f t="shared" si="189"/>
        <v>0</v>
      </c>
      <c r="DB260" s="2">
        <f t="shared" si="189"/>
        <v>0</v>
      </c>
      <c r="DC260" s="2">
        <f t="shared" si="189"/>
        <v>0</v>
      </c>
      <c r="DD260" s="2">
        <f t="shared" si="189"/>
        <v>0</v>
      </c>
      <c r="DE260" s="2">
        <f t="shared" si="189"/>
        <v>0</v>
      </c>
      <c r="DF260" s="2">
        <f t="shared" si="189"/>
        <v>0</v>
      </c>
      <c r="DG260" s="3">
        <f t="shared" ref="DG260:EL260" si="190">DG265</f>
        <v>0</v>
      </c>
      <c r="DH260" s="3">
        <f t="shared" si="190"/>
        <v>0</v>
      </c>
      <c r="DI260" s="3">
        <f t="shared" si="190"/>
        <v>0</v>
      </c>
      <c r="DJ260" s="3">
        <f t="shared" si="190"/>
        <v>0</v>
      </c>
      <c r="DK260" s="3">
        <f t="shared" si="190"/>
        <v>0</v>
      </c>
      <c r="DL260" s="3">
        <f t="shared" si="190"/>
        <v>0</v>
      </c>
      <c r="DM260" s="3">
        <f t="shared" si="190"/>
        <v>0</v>
      </c>
      <c r="DN260" s="3">
        <f t="shared" si="190"/>
        <v>0</v>
      </c>
      <c r="DO260" s="3">
        <f t="shared" si="190"/>
        <v>0</v>
      </c>
      <c r="DP260" s="3">
        <f t="shared" si="190"/>
        <v>0</v>
      </c>
      <c r="DQ260" s="3">
        <f t="shared" si="190"/>
        <v>0</v>
      </c>
      <c r="DR260" s="3">
        <f t="shared" si="190"/>
        <v>0</v>
      </c>
      <c r="DS260" s="3">
        <f t="shared" si="190"/>
        <v>0</v>
      </c>
      <c r="DT260" s="3">
        <f t="shared" si="190"/>
        <v>0</v>
      </c>
      <c r="DU260" s="3">
        <f t="shared" si="190"/>
        <v>0</v>
      </c>
      <c r="DV260" s="3">
        <f t="shared" si="190"/>
        <v>0</v>
      </c>
      <c r="DW260" s="3">
        <f t="shared" si="190"/>
        <v>0</v>
      </c>
      <c r="DX260" s="3">
        <f t="shared" si="190"/>
        <v>0</v>
      </c>
      <c r="DY260" s="3">
        <f t="shared" si="190"/>
        <v>0</v>
      </c>
      <c r="DZ260" s="3">
        <f t="shared" si="190"/>
        <v>0</v>
      </c>
      <c r="EA260" s="3">
        <f t="shared" si="190"/>
        <v>0</v>
      </c>
      <c r="EB260" s="3">
        <f t="shared" si="190"/>
        <v>0</v>
      </c>
      <c r="EC260" s="3">
        <f t="shared" si="190"/>
        <v>0</v>
      </c>
      <c r="ED260" s="3">
        <f t="shared" si="190"/>
        <v>0</v>
      </c>
      <c r="EE260" s="3">
        <f t="shared" si="190"/>
        <v>0</v>
      </c>
      <c r="EF260" s="3">
        <f t="shared" si="190"/>
        <v>0</v>
      </c>
      <c r="EG260" s="3">
        <f t="shared" si="190"/>
        <v>0</v>
      </c>
      <c r="EH260" s="3">
        <f t="shared" si="190"/>
        <v>0</v>
      </c>
      <c r="EI260" s="3">
        <f t="shared" si="190"/>
        <v>0</v>
      </c>
      <c r="EJ260" s="3">
        <f t="shared" si="190"/>
        <v>0</v>
      </c>
      <c r="EK260" s="3">
        <f t="shared" si="190"/>
        <v>0</v>
      </c>
      <c r="EL260" s="3">
        <f t="shared" si="190"/>
        <v>0</v>
      </c>
      <c r="EM260" s="3">
        <f t="shared" ref="EM260:FR260" si="191">EM265</f>
        <v>0</v>
      </c>
      <c r="EN260" s="3">
        <f t="shared" si="191"/>
        <v>0</v>
      </c>
      <c r="EO260" s="3">
        <f t="shared" si="191"/>
        <v>0</v>
      </c>
      <c r="EP260" s="3">
        <f t="shared" si="191"/>
        <v>0</v>
      </c>
      <c r="EQ260" s="3">
        <f t="shared" si="191"/>
        <v>0</v>
      </c>
      <c r="ER260" s="3">
        <f t="shared" si="191"/>
        <v>0</v>
      </c>
      <c r="ES260" s="3">
        <f t="shared" si="191"/>
        <v>0</v>
      </c>
      <c r="ET260" s="3">
        <f t="shared" si="191"/>
        <v>0</v>
      </c>
      <c r="EU260" s="3">
        <f t="shared" si="191"/>
        <v>0</v>
      </c>
      <c r="EV260" s="3">
        <f t="shared" si="191"/>
        <v>0</v>
      </c>
      <c r="EW260" s="3">
        <f t="shared" si="191"/>
        <v>0</v>
      </c>
      <c r="EX260" s="3">
        <f t="shared" si="191"/>
        <v>0</v>
      </c>
      <c r="EY260" s="3">
        <f t="shared" si="191"/>
        <v>0</v>
      </c>
      <c r="EZ260" s="3">
        <f t="shared" si="191"/>
        <v>0</v>
      </c>
      <c r="FA260" s="3">
        <f t="shared" si="191"/>
        <v>0</v>
      </c>
      <c r="FB260" s="3">
        <f t="shared" si="191"/>
        <v>0</v>
      </c>
      <c r="FC260" s="3">
        <f t="shared" si="191"/>
        <v>0</v>
      </c>
      <c r="FD260" s="3">
        <f t="shared" si="191"/>
        <v>0</v>
      </c>
      <c r="FE260" s="3">
        <f t="shared" si="191"/>
        <v>0</v>
      </c>
      <c r="FF260" s="3">
        <f t="shared" si="191"/>
        <v>0</v>
      </c>
      <c r="FG260" s="3">
        <f t="shared" si="191"/>
        <v>0</v>
      </c>
      <c r="FH260" s="3">
        <f t="shared" si="191"/>
        <v>0</v>
      </c>
      <c r="FI260" s="3">
        <f t="shared" si="191"/>
        <v>0</v>
      </c>
      <c r="FJ260" s="3">
        <f t="shared" si="191"/>
        <v>0</v>
      </c>
      <c r="FK260" s="3">
        <f t="shared" si="191"/>
        <v>0</v>
      </c>
      <c r="FL260" s="3">
        <f t="shared" si="191"/>
        <v>0</v>
      </c>
      <c r="FM260" s="3">
        <f t="shared" si="191"/>
        <v>0</v>
      </c>
      <c r="FN260" s="3">
        <f t="shared" si="191"/>
        <v>0</v>
      </c>
      <c r="FO260" s="3">
        <f t="shared" si="191"/>
        <v>0</v>
      </c>
      <c r="FP260" s="3">
        <f t="shared" si="191"/>
        <v>0</v>
      </c>
      <c r="FQ260" s="3">
        <f t="shared" si="191"/>
        <v>0</v>
      </c>
      <c r="FR260" s="3">
        <f t="shared" si="191"/>
        <v>0</v>
      </c>
      <c r="FS260" s="3">
        <f t="shared" ref="FS260:GX260" si="192">FS265</f>
        <v>0</v>
      </c>
      <c r="FT260" s="3">
        <f t="shared" si="192"/>
        <v>0</v>
      </c>
      <c r="FU260" s="3">
        <f t="shared" si="192"/>
        <v>0</v>
      </c>
      <c r="FV260" s="3">
        <f t="shared" si="192"/>
        <v>0</v>
      </c>
      <c r="FW260" s="3">
        <f t="shared" si="192"/>
        <v>0</v>
      </c>
      <c r="FX260" s="3">
        <f t="shared" si="192"/>
        <v>0</v>
      </c>
      <c r="FY260" s="3">
        <f t="shared" si="192"/>
        <v>0</v>
      </c>
      <c r="FZ260" s="3">
        <f t="shared" si="192"/>
        <v>0</v>
      </c>
      <c r="GA260" s="3">
        <f t="shared" si="192"/>
        <v>0</v>
      </c>
      <c r="GB260" s="3">
        <f t="shared" si="192"/>
        <v>0</v>
      </c>
      <c r="GC260" s="3">
        <f t="shared" si="192"/>
        <v>0</v>
      </c>
      <c r="GD260" s="3">
        <f t="shared" si="192"/>
        <v>0</v>
      </c>
      <c r="GE260" s="3">
        <f t="shared" si="192"/>
        <v>0</v>
      </c>
      <c r="GF260" s="3">
        <f t="shared" si="192"/>
        <v>0</v>
      </c>
      <c r="GG260" s="3">
        <f t="shared" si="192"/>
        <v>0</v>
      </c>
      <c r="GH260" s="3">
        <f t="shared" si="192"/>
        <v>0</v>
      </c>
      <c r="GI260" s="3">
        <f t="shared" si="192"/>
        <v>0</v>
      </c>
      <c r="GJ260" s="3">
        <f t="shared" si="192"/>
        <v>0</v>
      </c>
      <c r="GK260" s="3">
        <f t="shared" si="192"/>
        <v>0</v>
      </c>
      <c r="GL260" s="3">
        <f t="shared" si="192"/>
        <v>0</v>
      </c>
      <c r="GM260" s="3">
        <f t="shared" si="192"/>
        <v>0</v>
      </c>
      <c r="GN260" s="3">
        <f t="shared" si="192"/>
        <v>0</v>
      </c>
      <c r="GO260" s="3">
        <f t="shared" si="192"/>
        <v>0</v>
      </c>
      <c r="GP260" s="3">
        <f t="shared" si="192"/>
        <v>0</v>
      </c>
      <c r="GQ260" s="3">
        <f t="shared" si="192"/>
        <v>0</v>
      </c>
      <c r="GR260" s="3">
        <f t="shared" si="192"/>
        <v>0</v>
      </c>
      <c r="GS260" s="3">
        <f t="shared" si="192"/>
        <v>0</v>
      </c>
      <c r="GT260" s="3">
        <f t="shared" si="192"/>
        <v>0</v>
      </c>
      <c r="GU260" s="3">
        <f t="shared" si="192"/>
        <v>0</v>
      </c>
      <c r="GV260" s="3">
        <f t="shared" si="192"/>
        <v>0</v>
      </c>
      <c r="GW260" s="3">
        <f t="shared" si="192"/>
        <v>0</v>
      </c>
      <c r="GX260" s="3">
        <f t="shared" si="192"/>
        <v>0</v>
      </c>
    </row>
    <row r="262" spans="1:245" x14ac:dyDescent="0.2">
      <c r="A262">
        <v>17</v>
      </c>
      <c r="B262">
        <v>1</v>
      </c>
      <c r="C262">
        <f>ROW(SmtRes!A382)</f>
        <v>382</v>
      </c>
      <c r="D262">
        <f>ROW(EtalonRes!A358)</f>
        <v>358</v>
      </c>
      <c r="E262" t="s">
        <v>17</v>
      </c>
      <c r="F262" t="s">
        <v>351</v>
      </c>
      <c r="G262" t="s">
        <v>352</v>
      </c>
      <c r="H262" t="s">
        <v>353</v>
      </c>
      <c r="I262">
        <v>2.5299999999999998</v>
      </c>
      <c r="J262">
        <v>0</v>
      </c>
      <c r="O262">
        <f>ROUND(CP262,2)</f>
        <v>1410.35</v>
      </c>
      <c r="P262">
        <f>ROUND(CQ262*I262,2)</f>
        <v>0</v>
      </c>
      <c r="Q262">
        <f>ROUND(CR262*I262,2)</f>
        <v>1056.29</v>
      </c>
      <c r="R262">
        <f>ROUND(CS262*I262,2)</f>
        <v>0</v>
      </c>
      <c r="S262">
        <f>ROUND(CT262*I262,2)</f>
        <v>354.06</v>
      </c>
      <c r="T262">
        <f>ROUND(CU262*I262,2)</f>
        <v>0</v>
      </c>
      <c r="U262">
        <f>CV262*I262</f>
        <v>1.4615809999999998</v>
      </c>
      <c r="V262">
        <f>CW262*I262</f>
        <v>0</v>
      </c>
      <c r="W262">
        <f>ROUND(CX262*I262,2)</f>
        <v>0</v>
      </c>
      <c r="X262">
        <f>ROUND(CY262,2)</f>
        <v>0</v>
      </c>
      <c r="Y262">
        <f>ROUND(CZ262,2)</f>
        <v>0</v>
      </c>
      <c r="AA262">
        <v>42104813</v>
      </c>
      <c r="AB262">
        <f>ROUND((AC262+AD262+AF262),6)</f>
        <v>42.98</v>
      </c>
      <c r="AC262">
        <f>ROUND((ES262),6)</f>
        <v>0</v>
      </c>
      <c r="AD262">
        <f>ROUND(((ET262)+ROUND(((EU262)*1.6),2)),6)</f>
        <v>32.19</v>
      </c>
      <c r="AE262">
        <f>ROUND(((EU262)+ROUND(((EU262)*1.6),2)),6)</f>
        <v>0</v>
      </c>
      <c r="AF262">
        <f>ROUND(((EV262)+ROUND(((EV262)*1.6),2)),6)</f>
        <v>10.79</v>
      </c>
      <c r="AG262">
        <f>ROUND((AP262),6)</f>
        <v>0</v>
      </c>
      <c r="AH262">
        <f>(EW262)</f>
        <v>0.57769999999999999</v>
      </c>
      <c r="AI262">
        <f>(EX262)</f>
        <v>0</v>
      </c>
      <c r="AJ262">
        <f>(AS262)</f>
        <v>0</v>
      </c>
      <c r="AK262">
        <v>42.98</v>
      </c>
      <c r="AL262">
        <v>0</v>
      </c>
      <c r="AM262">
        <v>32.19</v>
      </c>
      <c r="AN262">
        <v>0</v>
      </c>
      <c r="AO262">
        <v>4.1500000000000004</v>
      </c>
      <c r="AP262">
        <v>0</v>
      </c>
      <c r="AQ262">
        <v>0.57769999999999999</v>
      </c>
      <c r="AR262">
        <v>0</v>
      </c>
      <c r="AS262">
        <v>0</v>
      </c>
      <c r="AT262">
        <v>0</v>
      </c>
      <c r="AU262">
        <v>0</v>
      </c>
      <c r="AV262">
        <v>1</v>
      </c>
      <c r="AW262">
        <v>1</v>
      </c>
      <c r="AZ262">
        <v>1</v>
      </c>
      <c r="BA262">
        <v>12.97</v>
      </c>
      <c r="BB262">
        <v>12.97</v>
      </c>
      <c r="BC262">
        <v>1</v>
      </c>
      <c r="BD262" t="s">
        <v>3</v>
      </c>
      <c r="BE262" t="s">
        <v>3</v>
      </c>
      <c r="BF262" t="s">
        <v>3</v>
      </c>
      <c r="BG262" t="s">
        <v>3</v>
      </c>
      <c r="BH262">
        <v>0</v>
      </c>
      <c r="BI262">
        <v>1</v>
      </c>
      <c r="BJ262" t="s">
        <v>354</v>
      </c>
      <c r="BM262">
        <v>700004</v>
      </c>
      <c r="BN262">
        <v>0</v>
      </c>
      <c r="BO262" t="s">
        <v>351</v>
      </c>
      <c r="BP262">
        <v>1</v>
      </c>
      <c r="BQ262">
        <v>19</v>
      </c>
      <c r="BR262">
        <v>0</v>
      </c>
      <c r="BS262">
        <v>12.97</v>
      </c>
      <c r="BT262">
        <v>1</v>
      </c>
      <c r="BU262">
        <v>1</v>
      </c>
      <c r="BV262">
        <v>1</v>
      </c>
      <c r="BW262">
        <v>1</v>
      </c>
      <c r="BX262">
        <v>1</v>
      </c>
      <c r="BY262" t="s">
        <v>3</v>
      </c>
      <c r="BZ262">
        <v>0</v>
      </c>
      <c r="CA262">
        <v>0</v>
      </c>
      <c r="CE262">
        <v>0</v>
      </c>
      <c r="CF262">
        <v>0</v>
      </c>
      <c r="CG262">
        <v>0</v>
      </c>
      <c r="CM262">
        <v>0</v>
      </c>
      <c r="CN262" t="s">
        <v>3</v>
      </c>
      <c r="CO262">
        <v>0</v>
      </c>
      <c r="CP262">
        <f>(P262+Q262+S262)</f>
        <v>1410.35</v>
      </c>
      <c r="CQ262">
        <f>AC262*BC262</f>
        <v>0</v>
      </c>
      <c r="CR262">
        <f>AD262*BB262</f>
        <v>417.5043</v>
      </c>
      <c r="CS262">
        <f>AE262*BS262</f>
        <v>0</v>
      </c>
      <c r="CT262">
        <f>AF262*BA262</f>
        <v>139.94630000000001</v>
      </c>
      <c r="CU262">
        <f t="shared" ref="CU262:CX263" si="193">AG262</f>
        <v>0</v>
      </c>
      <c r="CV262">
        <f t="shared" si="193"/>
        <v>0.57769999999999999</v>
      </c>
      <c r="CW262">
        <f t="shared" si="193"/>
        <v>0</v>
      </c>
      <c r="CX262">
        <f t="shared" si="193"/>
        <v>0</v>
      </c>
      <c r="CY262">
        <f>(((S262+R262)*AT262)/100)</f>
        <v>0</v>
      </c>
      <c r="CZ262">
        <f>(((S262+R262)*AU262)/100)</f>
        <v>0</v>
      </c>
      <c r="DC262" t="s">
        <v>3</v>
      </c>
      <c r="DD262" t="s">
        <v>3</v>
      </c>
      <c r="DE262" t="s">
        <v>3</v>
      </c>
      <c r="DF262" t="s">
        <v>3</v>
      </c>
      <c r="DG262" t="s">
        <v>3</v>
      </c>
      <c r="DH262" t="s">
        <v>3</v>
      </c>
      <c r="DI262" t="s">
        <v>3</v>
      </c>
      <c r="DJ262" t="s">
        <v>3</v>
      </c>
      <c r="DK262" t="s">
        <v>3</v>
      </c>
      <c r="DL262" t="s">
        <v>3</v>
      </c>
      <c r="DM262" t="s">
        <v>3</v>
      </c>
      <c r="DN262">
        <v>0</v>
      </c>
      <c r="DO262">
        <v>0</v>
      </c>
      <c r="DP262">
        <v>1</v>
      </c>
      <c r="DQ262">
        <v>1</v>
      </c>
      <c r="DU262">
        <v>1013</v>
      </c>
      <c r="DV262" t="s">
        <v>353</v>
      </c>
      <c r="DW262" t="s">
        <v>353</v>
      </c>
      <c r="DX262">
        <v>1</v>
      </c>
      <c r="EE262">
        <v>39491028</v>
      </c>
      <c r="EF262">
        <v>19</v>
      </c>
      <c r="EG262" t="s">
        <v>355</v>
      </c>
      <c r="EH262">
        <v>0</v>
      </c>
      <c r="EI262" t="s">
        <v>3</v>
      </c>
      <c r="EJ262">
        <v>1</v>
      </c>
      <c r="EK262">
        <v>700004</v>
      </c>
      <c r="EL262" t="s">
        <v>356</v>
      </c>
      <c r="EM262" t="s">
        <v>357</v>
      </c>
      <c r="EO262" t="s">
        <v>3</v>
      </c>
      <c r="EQ262">
        <v>0</v>
      </c>
      <c r="ER262">
        <v>42.98</v>
      </c>
      <c r="ES262">
        <v>0</v>
      </c>
      <c r="ET262">
        <v>32.19</v>
      </c>
      <c r="EU262">
        <v>0</v>
      </c>
      <c r="EV262">
        <v>4.1500000000000004</v>
      </c>
      <c r="EW262">
        <v>0.57769999999999999</v>
      </c>
      <c r="EX262">
        <v>0</v>
      </c>
      <c r="EY262">
        <v>0</v>
      </c>
      <c r="FQ262">
        <v>0</v>
      </c>
      <c r="FR262">
        <f>ROUND(IF(AND(BH262=3,BI262=3),P262,0),2)</f>
        <v>0</v>
      </c>
      <c r="FS262">
        <v>0</v>
      </c>
      <c r="FX262">
        <v>0</v>
      </c>
      <c r="FY262">
        <v>0</v>
      </c>
      <c r="GA262" t="s">
        <v>3</v>
      </c>
      <c r="GD262">
        <v>1</v>
      </c>
      <c r="GF262">
        <v>560240545</v>
      </c>
      <c r="GG262">
        <v>2</v>
      </c>
      <c r="GH262">
        <v>1</v>
      </c>
      <c r="GI262">
        <v>2</v>
      </c>
      <c r="GJ262">
        <v>0</v>
      </c>
      <c r="GK262">
        <v>0</v>
      </c>
      <c r="GL262">
        <f>ROUND(IF(AND(BH262=3,BI262=3,FS262&lt;&gt;0),P262,0),2)</f>
        <v>0</v>
      </c>
      <c r="GM262">
        <f>ROUND(O262+X262+Y262,2)+GX262</f>
        <v>1410.35</v>
      </c>
      <c r="GN262">
        <f>IF(OR(BI262=0,BI262=1),ROUND(O262+X262+Y262,2),0)</f>
        <v>1410.35</v>
      </c>
      <c r="GO262">
        <f>IF(BI262=2,ROUND(O262+X262+Y262,2),0)</f>
        <v>0</v>
      </c>
      <c r="GP262">
        <f>IF(BI262=4,ROUND(O262+X262+Y262,2)+GX262,0)</f>
        <v>0</v>
      </c>
      <c r="GR262">
        <v>0</v>
      </c>
      <c r="GS262">
        <v>3</v>
      </c>
      <c r="GT262">
        <v>0</v>
      </c>
      <c r="GU262" t="s">
        <v>3</v>
      </c>
      <c r="GV262">
        <f>ROUND((GT262),6)</f>
        <v>0</v>
      </c>
      <c r="GW262">
        <v>1</v>
      </c>
      <c r="GX262">
        <f>ROUND(HC262*I262,2)</f>
        <v>0</v>
      </c>
      <c r="HA262">
        <v>0</v>
      </c>
      <c r="HB262">
        <v>0</v>
      </c>
      <c r="HC262">
        <f>GV262*GW262</f>
        <v>0</v>
      </c>
      <c r="IK262">
        <v>0</v>
      </c>
    </row>
    <row r="263" spans="1:245" x14ac:dyDescent="0.2">
      <c r="A263">
        <v>17</v>
      </c>
      <c r="B263">
        <v>1</v>
      </c>
      <c r="C263">
        <f>ROW(SmtRes!A383)</f>
        <v>383</v>
      </c>
      <c r="D263">
        <f>ROW(EtalonRes!A359)</f>
        <v>359</v>
      </c>
      <c r="E263" t="s">
        <v>30</v>
      </c>
      <c r="F263" t="s">
        <v>358</v>
      </c>
      <c r="G263" t="s">
        <v>359</v>
      </c>
      <c r="H263" t="s">
        <v>353</v>
      </c>
      <c r="I263">
        <v>2.5299999999999998</v>
      </c>
      <c r="J263">
        <v>0</v>
      </c>
      <c r="O263">
        <f>ROUND(CP263,2)</f>
        <v>324.27999999999997</v>
      </c>
      <c r="P263">
        <f>ROUND(CQ263*I263,2)</f>
        <v>0</v>
      </c>
      <c r="Q263">
        <f>ROUND(CR263*I263,2)</f>
        <v>324.27999999999997</v>
      </c>
      <c r="R263">
        <f>ROUND(CS263*I263,2)</f>
        <v>0</v>
      </c>
      <c r="S263">
        <f>ROUND(CT263*I263,2)</f>
        <v>0</v>
      </c>
      <c r="T263">
        <f>ROUND(CU263*I263,2)</f>
        <v>0</v>
      </c>
      <c r="U263">
        <f>CV263*I263</f>
        <v>0</v>
      </c>
      <c r="V263">
        <f>CW263*I263</f>
        <v>0</v>
      </c>
      <c r="W263">
        <f>ROUND(CX263*I263,2)</f>
        <v>0</v>
      </c>
      <c r="X263">
        <f>ROUND(CY263,2)</f>
        <v>0</v>
      </c>
      <c r="Y263">
        <f>ROUND(CZ263,2)</f>
        <v>0</v>
      </c>
      <c r="AA263">
        <v>42104813</v>
      </c>
      <c r="AB263">
        <f>ROUND((AC263+AD263+AF263),6)</f>
        <v>15.35</v>
      </c>
      <c r="AC263">
        <f>ROUND((ES263),6)</f>
        <v>0</v>
      </c>
      <c r="AD263">
        <f>ROUND(((ET263)+ROUND(((EU263)*1.85),2)),6)</f>
        <v>15.35</v>
      </c>
      <c r="AE263">
        <f>ROUND(((EU263)+ROUND(((EU263)*1.85),2)),6)</f>
        <v>0</v>
      </c>
      <c r="AF263">
        <f>ROUND(((EV263)+ROUND(((EV263)*1.85),2)),6)</f>
        <v>0</v>
      </c>
      <c r="AG263">
        <f>ROUND((AP263),6)</f>
        <v>0</v>
      </c>
      <c r="AH263">
        <f>(EW263)</f>
        <v>0</v>
      </c>
      <c r="AI263">
        <f>(EX263)</f>
        <v>0</v>
      </c>
      <c r="AJ263">
        <f>(AS263)</f>
        <v>0</v>
      </c>
      <c r="AK263">
        <v>15.35</v>
      </c>
      <c r="AL263">
        <v>0</v>
      </c>
      <c r="AM263">
        <v>15.35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1</v>
      </c>
      <c r="AW263">
        <v>1</v>
      </c>
      <c r="AZ263">
        <v>1</v>
      </c>
      <c r="BA263">
        <v>8.35</v>
      </c>
      <c r="BB263">
        <v>8.35</v>
      </c>
      <c r="BC263">
        <v>1</v>
      </c>
      <c r="BD263" t="s">
        <v>3</v>
      </c>
      <c r="BE263" t="s">
        <v>3</v>
      </c>
      <c r="BF263" t="s">
        <v>3</v>
      </c>
      <c r="BG263" t="s">
        <v>3</v>
      </c>
      <c r="BH263">
        <v>0</v>
      </c>
      <c r="BI263">
        <v>1</v>
      </c>
      <c r="BJ263" t="s">
        <v>360</v>
      </c>
      <c r="BM263">
        <v>700001</v>
      </c>
      <c r="BN263">
        <v>0</v>
      </c>
      <c r="BO263" t="s">
        <v>3</v>
      </c>
      <c r="BP263">
        <v>0</v>
      </c>
      <c r="BQ263">
        <v>10</v>
      </c>
      <c r="BR263">
        <v>0</v>
      </c>
      <c r="BS263">
        <v>8.35</v>
      </c>
      <c r="BT263">
        <v>1</v>
      </c>
      <c r="BU263">
        <v>1</v>
      </c>
      <c r="BV263">
        <v>1</v>
      </c>
      <c r="BW263">
        <v>1</v>
      </c>
      <c r="BX263">
        <v>1</v>
      </c>
      <c r="BY263" t="s">
        <v>3</v>
      </c>
      <c r="BZ263">
        <v>0</v>
      </c>
      <c r="CA263">
        <v>0</v>
      </c>
      <c r="CE263">
        <v>0</v>
      </c>
      <c r="CF263">
        <v>0</v>
      </c>
      <c r="CG263">
        <v>0</v>
      </c>
      <c r="CM263">
        <v>0</v>
      </c>
      <c r="CN263" t="s">
        <v>3</v>
      </c>
      <c r="CO263">
        <v>0</v>
      </c>
      <c r="CP263">
        <f>(P263+Q263+S263)</f>
        <v>324.27999999999997</v>
      </c>
      <c r="CQ263">
        <f>AC263*BC263</f>
        <v>0</v>
      </c>
      <c r="CR263">
        <f>AD263*BB263</f>
        <v>128.17249999999999</v>
      </c>
      <c r="CS263">
        <f>AE263*BS263</f>
        <v>0</v>
      </c>
      <c r="CT263">
        <f>AF263*BA263</f>
        <v>0</v>
      </c>
      <c r="CU263">
        <f t="shared" si="193"/>
        <v>0</v>
      </c>
      <c r="CV263">
        <f t="shared" si="193"/>
        <v>0</v>
      </c>
      <c r="CW263">
        <f t="shared" si="193"/>
        <v>0</v>
      </c>
      <c r="CX263">
        <f t="shared" si="193"/>
        <v>0</v>
      </c>
      <c r="CY263">
        <f>(((S263+R263)*AT263)/100)</f>
        <v>0</v>
      </c>
      <c r="CZ263">
        <f>(((S263+R263)*AU263)/100)</f>
        <v>0</v>
      </c>
      <c r="DC263" t="s">
        <v>3</v>
      </c>
      <c r="DD263" t="s">
        <v>3</v>
      </c>
      <c r="DE263" t="s">
        <v>3</v>
      </c>
      <c r="DF263" t="s">
        <v>3</v>
      </c>
      <c r="DG263" t="s">
        <v>3</v>
      </c>
      <c r="DH263" t="s">
        <v>3</v>
      </c>
      <c r="DI263" t="s">
        <v>3</v>
      </c>
      <c r="DJ263" t="s">
        <v>3</v>
      </c>
      <c r="DK263" t="s">
        <v>3</v>
      </c>
      <c r="DL263" t="s">
        <v>3</v>
      </c>
      <c r="DM263" t="s">
        <v>3</v>
      </c>
      <c r="DN263">
        <v>0</v>
      </c>
      <c r="DO263">
        <v>0</v>
      </c>
      <c r="DP263">
        <v>1</v>
      </c>
      <c r="DQ263">
        <v>1</v>
      </c>
      <c r="DU263">
        <v>1013</v>
      </c>
      <c r="DV263" t="s">
        <v>353</v>
      </c>
      <c r="DW263" t="s">
        <v>353</v>
      </c>
      <c r="DX263">
        <v>1</v>
      </c>
      <c r="EE263">
        <v>39490778</v>
      </c>
      <c r="EF263">
        <v>10</v>
      </c>
      <c r="EG263" t="s">
        <v>361</v>
      </c>
      <c r="EH263">
        <v>0</v>
      </c>
      <c r="EI263" t="s">
        <v>3</v>
      </c>
      <c r="EJ263">
        <v>1</v>
      </c>
      <c r="EK263">
        <v>700001</v>
      </c>
      <c r="EL263" t="s">
        <v>362</v>
      </c>
      <c r="EM263" t="s">
        <v>363</v>
      </c>
      <c r="EO263" t="s">
        <v>3</v>
      </c>
      <c r="EQ263">
        <v>0</v>
      </c>
      <c r="ER263">
        <v>15.35</v>
      </c>
      <c r="ES263">
        <v>0</v>
      </c>
      <c r="ET263">
        <v>15.35</v>
      </c>
      <c r="EU263">
        <v>0</v>
      </c>
      <c r="EV263">
        <v>0</v>
      </c>
      <c r="EW263">
        <v>0</v>
      </c>
      <c r="EX263">
        <v>0</v>
      </c>
      <c r="EY263">
        <v>0</v>
      </c>
      <c r="FQ263">
        <v>0</v>
      </c>
      <c r="FR263">
        <f>ROUND(IF(AND(BH263=3,BI263=3),P263,0),2)</f>
        <v>0</v>
      </c>
      <c r="FS263">
        <v>0</v>
      </c>
      <c r="FX263">
        <v>0</v>
      </c>
      <c r="FY263">
        <v>0</v>
      </c>
      <c r="GA263" t="s">
        <v>3</v>
      </c>
      <c r="GD263">
        <v>1</v>
      </c>
      <c r="GF263">
        <v>-1345099175</v>
      </c>
      <c r="GG263">
        <v>2</v>
      </c>
      <c r="GH263">
        <v>1</v>
      </c>
      <c r="GI263">
        <v>2</v>
      </c>
      <c r="GJ263">
        <v>0</v>
      </c>
      <c r="GK263">
        <v>0</v>
      </c>
      <c r="GL263">
        <f>ROUND(IF(AND(BH263=3,BI263=3,FS263&lt;&gt;0),P263,0),2)</f>
        <v>0</v>
      </c>
      <c r="GM263">
        <f>ROUND(O263+X263+Y263,2)+GX263</f>
        <v>324.27999999999997</v>
      </c>
      <c r="GN263">
        <f>IF(OR(BI263=0,BI263=1),ROUND(O263+X263+Y263,2),0)</f>
        <v>324.27999999999997</v>
      </c>
      <c r="GO263">
        <f>IF(BI263=2,ROUND(O263+X263+Y263,2),0)</f>
        <v>0</v>
      </c>
      <c r="GP263">
        <f>IF(BI263=4,ROUND(O263+X263+Y263,2)+GX263,0)</f>
        <v>0</v>
      </c>
      <c r="GR263">
        <v>0</v>
      </c>
      <c r="GS263">
        <v>3</v>
      </c>
      <c r="GT263">
        <v>0</v>
      </c>
      <c r="GU263" t="s">
        <v>3</v>
      </c>
      <c r="GV263">
        <f>ROUND((GT263),6)</f>
        <v>0</v>
      </c>
      <c r="GW263">
        <v>1</v>
      </c>
      <c r="GX263">
        <f>ROUND(HC263*I263,2)</f>
        <v>0</v>
      </c>
      <c r="HA263">
        <v>0</v>
      </c>
      <c r="HB263">
        <v>0</v>
      </c>
      <c r="HC263">
        <f>GV263*GW263</f>
        <v>0</v>
      </c>
      <c r="IK263">
        <v>0</v>
      </c>
    </row>
    <row r="265" spans="1:245" x14ac:dyDescent="0.2">
      <c r="A265" s="2">
        <v>51</v>
      </c>
      <c r="B265" s="2">
        <f>B258</f>
        <v>1</v>
      </c>
      <c r="C265" s="2">
        <f>A258</f>
        <v>4</v>
      </c>
      <c r="D265" s="2">
        <f>ROW(A258)</f>
        <v>258</v>
      </c>
      <c r="E265" s="2"/>
      <c r="F265" s="2" t="str">
        <f>IF(F258&lt;&gt;"",F258,"")</f>
        <v>Новый раздел</v>
      </c>
      <c r="G265" s="2" t="str">
        <f>IF(G258&lt;&gt;"",G258,"")</f>
        <v>Погрузка и вывоз мусора</v>
      </c>
      <c r="H265" s="2">
        <v>0</v>
      </c>
      <c r="I265" s="2"/>
      <c r="J265" s="2"/>
      <c r="K265" s="2"/>
      <c r="L265" s="2"/>
      <c r="M265" s="2"/>
      <c r="N265" s="2"/>
      <c r="O265" s="2">
        <f t="shared" ref="O265:T265" si="194">ROUND(AB265,2)</f>
        <v>1734.63</v>
      </c>
      <c r="P265" s="2">
        <f t="shared" si="194"/>
        <v>0</v>
      </c>
      <c r="Q265" s="2">
        <f t="shared" si="194"/>
        <v>1380.57</v>
      </c>
      <c r="R265" s="2">
        <f t="shared" si="194"/>
        <v>0</v>
      </c>
      <c r="S265" s="2">
        <f t="shared" si="194"/>
        <v>354.06</v>
      </c>
      <c r="T265" s="2">
        <f t="shared" si="194"/>
        <v>0</v>
      </c>
      <c r="U265" s="2">
        <f>AH265</f>
        <v>1.4615809999999998</v>
      </c>
      <c r="V265" s="2">
        <f>AI265</f>
        <v>0</v>
      </c>
      <c r="W265" s="2">
        <f>ROUND(AJ265,2)</f>
        <v>0</v>
      </c>
      <c r="X265" s="2">
        <f>ROUND(AK265,2)</f>
        <v>0</v>
      </c>
      <c r="Y265" s="2">
        <f>ROUND(AL265,2)</f>
        <v>0</v>
      </c>
      <c r="Z265" s="2"/>
      <c r="AA265" s="2"/>
      <c r="AB265" s="2">
        <f>ROUND(SUMIF(AA262:AA263,"=42104813",O262:O263),2)</f>
        <v>1734.63</v>
      </c>
      <c r="AC265" s="2">
        <f>ROUND(SUMIF(AA262:AA263,"=42104813",P262:P263),2)</f>
        <v>0</v>
      </c>
      <c r="AD265" s="2">
        <f>ROUND(SUMIF(AA262:AA263,"=42104813",Q262:Q263),2)</f>
        <v>1380.57</v>
      </c>
      <c r="AE265" s="2">
        <f>ROUND(SUMIF(AA262:AA263,"=42104813",R262:R263),2)</f>
        <v>0</v>
      </c>
      <c r="AF265" s="2">
        <f>ROUND(SUMIF(AA262:AA263,"=42104813",S262:S263),2)</f>
        <v>354.06</v>
      </c>
      <c r="AG265" s="2">
        <f>ROUND(SUMIF(AA262:AA263,"=42104813",T262:T263),2)</f>
        <v>0</v>
      </c>
      <c r="AH265" s="2">
        <f>SUMIF(AA262:AA263,"=42104813",U262:U263)</f>
        <v>1.4615809999999998</v>
      </c>
      <c r="AI265" s="2">
        <f>SUMIF(AA262:AA263,"=42104813",V262:V263)</f>
        <v>0</v>
      </c>
      <c r="AJ265" s="2">
        <f>ROUND(SUMIF(AA262:AA263,"=42104813",W262:W263),2)</f>
        <v>0</v>
      </c>
      <c r="AK265" s="2">
        <f>ROUND(SUMIF(AA262:AA263,"=42104813",X262:X263),2)</f>
        <v>0</v>
      </c>
      <c r="AL265" s="2">
        <f>ROUND(SUMIF(AA262:AA263,"=42104813",Y262:Y263),2)</f>
        <v>0</v>
      </c>
      <c r="AM265" s="2"/>
      <c r="AN265" s="2"/>
      <c r="AO265" s="2">
        <f t="shared" ref="AO265:BC265" si="195">ROUND(BX265,2)</f>
        <v>0</v>
      </c>
      <c r="AP265" s="2">
        <f t="shared" si="195"/>
        <v>0</v>
      </c>
      <c r="AQ265" s="2">
        <f t="shared" si="195"/>
        <v>0</v>
      </c>
      <c r="AR265" s="2">
        <f t="shared" si="195"/>
        <v>1734.63</v>
      </c>
      <c r="AS265" s="2">
        <f t="shared" si="195"/>
        <v>1734.63</v>
      </c>
      <c r="AT265" s="2">
        <f t="shared" si="195"/>
        <v>0</v>
      </c>
      <c r="AU265" s="2">
        <f t="shared" si="195"/>
        <v>0</v>
      </c>
      <c r="AV265" s="2">
        <f t="shared" si="195"/>
        <v>0</v>
      </c>
      <c r="AW265" s="2">
        <f t="shared" si="195"/>
        <v>0</v>
      </c>
      <c r="AX265" s="2">
        <f t="shared" si="195"/>
        <v>0</v>
      </c>
      <c r="AY265" s="2">
        <f t="shared" si="195"/>
        <v>0</v>
      </c>
      <c r="AZ265" s="2">
        <f t="shared" si="195"/>
        <v>0</v>
      </c>
      <c r="BA265" s="2">
        <f t="shared" si="195"/>
        <v>0</v>
      </c>
      <c r="BB265" s="2">
        <f t="shared" si="195"/>
        <v>0</v>
      </c>
      <c r="BC265" s="2">
        <f t="shared" si="195"/>
        <v>0</v>
      </c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>
        <f>ROUND(SUMIF(AA262:AA263,"=42104813",FQ262:FQ263),2)</f>
        <v>0</v>
      </c>
      <c r="BY265" s="2">
        <f>ROUND(SUMIF(AA262:AA263,"=42104813",FR262:FR263),2)</f>
        <v>0</v>
      </c>
      <c r="BZ265" s="2">
        <f>ROUND(SUMIF(AA262:AA263,"=42104813",GL262:GL263),2)</f>
        <v>0</v>
      </c>
      <c r="CA265" s="2">
        <f>ROUND(SUMIF(AA262:AA263,"=42104813",GM262:GM263),2)</f>
        <v>1734.63</v>
      </c>
      <c r="CB265" s="2">
        <f>ROUND(SUMIF(AA262:AA263,"=42104813",GN262:GN263),2)</f>
        <v>1734.63</v>
      </c>
      <c r="CC265" s="2">
        <f>ROUND(SUMIF(AA262:AA263,"=42104813",GO262:GO263),2)</f>
        <v>0</v>
      </c>
      <c r="CD265" s="2">
        <f>ROUND(SUMIF(AA262:AA263,"=42104813",GP262:GP263),2)</f>
        <v>0</v>
      </c>
      <c r="CE265" s="2">
        <f>AC265-BX265</f>
        <v>0</v>
      </c>
      <c r="CF265" s="2">
        <f>AC265-BY265</f>
        <v>0</v>
      </c>
      <c r="CG265" s="2">
        <f>BX265-BZ265</f>
        <v>0</v>
      </c>
      <c r="CH265" s="2">
        <f>AC265-BX265-BY265+BZ265</f>
        <v>0</v>
      </c>
      <c r="CI265" s="2">
        <f>BY265-BZ265</f>
        <v>0</v>
      </c>
      <c r="CJ265" s="2">
        <f>ROUND(SUMIF(AA262:AA263,"=42104813",GX262:GX263),2)</f>
        <v>0</v>
      </c>
      <c r="CK265" s="2">
        <f>ROUND(SUMIF(AA262:AA263,"=42104813",GY262:GY263),2)</f>
        <v>0</v>
      </c>
      <c r="CL265" s="2">
        <f>ROUND(SUMIF(AA262:AA263,"=42104813",GZ262:GZ263),2)</f>
        <v>0</v>
      </c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>
        <v>0</v>
      </c>
    </row>
    <row r="267" spans="1:245" x14ac:dyDescent="0.2">
      <c r="A267" s="4">
        <v>50</v>
      </c>
      <c r="B267" s="4">
        <v>0</v>
      </c>
      <c r="C267" s="4">
        <v>0</v>
      </c>
      <c r="D267" s="4">
        <v>1</v>
      </c>
      <c r="E267" s="4">
        <v>201</v>
      </c>
      <c r="F267" s="4">
        <f>ROUND(Source!O265,O267)</f>
        <v>1734.63</v>
      </c>
      <c r="G267" s="4" t="s">
        <v>170</v>
      </c>
      <c r="H267" s="4" t="s">
        <v>171</v>
      </c>
      <c r="I267" s="4"/>
      <c r="J267" s="4"/>
      <c r="K267" s="4">
        <v>201</v>
      </c>
      <c r="L267" s="4">
        <v>1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45" x14ac:dyDescent="0.2">
      <c r="A268" s="4">
        <v>50</v>
      </c>
      <c r="B268" s="4">
        <v>0</v>
      </c>
      <c r="C268" s="4">
        <v>0</v>
      </c>
      <c r="D268" s="4">
        <v>1</v>
      </c>
      <c r="E268" s="4">
        <v>202</v>
      </c>
      <c r="F268" s="4">
        <f>ROUND(Source!P265,O268)</f>
        <v>0</v>
      </c>
      <c r="G268" s="4" t="s">
        <v>172</v>
      </c>
      <c r="H268" s="4" t="s">
        <v>173</v>
      </c>
      <c r="I268" s="4"/>
      <c r="J268" s="4"/>
      <c r="K268" s="4">
        <v>202</v>
      </c>
      <c r="L268" s="4">
        <v>2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45" x14ac:dyDescent="0.2">
      <c r="A269" s="4">
        <v>50</v>
      </c>
      <c r="B269" s="4">
        <v>0</v>
      </c>
      <c r="C269" s="4">
        <v>0</v>
      </c>
      <c r="D269" s="4">
        <v>1</v>
      </c>
      <c r="E269" s="4">
        <v>222</v>
      </c>
      <c r="F269" s="4">
        <f>ROUND(Source!AO265,O269)</f>
        <v>0</v>
      </c>
      <c r="G269" s="4" t="s">
        <v>174</v>
      </c>
      <c r="H269" s="4" t="s">
        <v>175</v>
      </c>
      <c r="I269" s="4"/>
      <c r="J269" s="4"/>
      <c r="K269" s="4">
        <v>222</v>
      </c>
      <c r="L269" s="4">
        <v>3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45" x14ac:dyDescent="0.2">
      <c r="A270" s="4">
        <v>50</v>
      </c>
      <c r="B270" s="4">
        <v>0</v>
      </c>
      <c r="C270" s="4">
        <v>0</v>
      </c>
      <c r="D270" s="4">
        <v>1</v>
      </c>
      <c r="E270" s="4">
        <v>225</v>
      </c>
      <c r="F270" s="4">
        <f>ROUND(Source!AV265,O270)</f>
        <v>0</v>
      </c>
      <c r="G270" s="4" t="s">
        <v>176</v>
      </c>
      <c r="H270" s="4" t="s">
        <v>177</v>
      </c>
      <c r="I270" s="4"/>
      <c r="J270" s="4"/>
      <c r="K270" s="4">
        <v>225</v>
      </c>
      <c r="L270" s="4">
        <v>4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45" x14ac:dyDescent="0.2">
      <c r="A271" s="4">
        <v>50</v>
      </c>
      <c r="B271" s="4">
        <v>0</v>
      </c>
      <c r="C271" s="4">
        <v>0</v>
      </c>
      <c r="D271" s="4">
        <v>1</v>
      </c>
      <c r="E271" s="4">
        <v>226</v>
      </c>
      <c r="F271" s="4">
        <f>ROUND(Source!AW265,O271)</f>
        <v>0</v>
      </c>
      <c r="G271" s="4" t="s">
        <v>178</v>
      </c>
      <c r="H271" s="4" t="s">
        <v>179</v>
      </c>
      <c r="I271" s="4"/>
      <c r="J271" s="4"/>
      <c r="K271" s="4">
        <v>226</v>
      </c>
      <c r="L271" s="4">
        <v>5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45" x14ac:dyDescent="0.2">
      <c r="A272" s="4">
        <v>50</v>
      </c>
      <c r="B272" s="4">
        <v>0</v>
      </c>
      <c r="C272" s="4">
        <v>0</v>
      </c>
      <c r="D272" s="4">
        <v>1</v>
      </c>
      <c r="E272" s="4">
        <v>227</v>
      </c>
      <c r="F272" s="4">
        <f>ROUND(Source!AX265,O272)</f>
        <v>0</v>
      </c>
      <c r="G272" s="4" t="s">
        <v>180</v>
      </c>
      <c r="H272" s="4" t="s">
        <v>181</v>
      </c>
      <c r="I272" s="4"/>
      <c r="J272" s="4"/>
      <c r="K272" s="4">
        <v>227</v>
      </c>
      <c r="L272" s="4">
        <v>6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3" spans="1:23" x14ac:dyDescent="0.2">
      <c r="A273" s="4">
        <v>50</v>
      </c>
      <c r="B273" s="4">
        <v>0</v>
      </c>
      <c r="C273" s="4">
        <v>0</v>
      </c>
      <c r="D273" s="4">
        <v>1</v>
      </c>
      <c r="E273" s="4">
        <v>228</v>
      </c>
      <c r="F273" s="4">
        <f>ROUND(Source!AY265,O273)</f>
        <v>0</v>
      </c>
      <c r="G273" s="4" t="s">
        <v>182</v>
      </c>
      <c r="H273" s="4" t="s">
        <v>183</v>
      </c>
      <c r="I273" s="4"/>
      <c r="J273" s="4"/>
      <c r="K273" s="4">
        <v>228</v>
      </c>
      <c r="L273" s="4">
        <v>7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x14ac:dyDescent="0.2">
      <c r="A274" s="4">
        <v>50</v>
      </c>
      <c r="B274" s="4">
        <v>0</v>
      </c>
      <c r="C274" s="4">
        <v>0</v>
      </c>
      <c r="D274" s="4">
        <v>1</v>
      </c>
      <c r="E274" s="4">
        <v>216</v>
      </c>
      <c r="F274" s="4">
        <f>ROUND(Source!AP265,O274)</f>
        <v>0</v>
      </c>
      <c r="G274" s="4" t="s">
        <v>184</v>
      </c>
      <c r="H274" s="4" t="s">
        <v>185</v>
      </c>
      <c r="I274" s="4"/>
      <c r="J274" s="4"/>
      <c r="K274" s="4">
        <v>216</v>
      </c>
      <c r="L274" s="4">
        <v>8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x14ac:dyDescent="0.2">
      <c r="A275" s="4">
        <v>50</v>
      </c>
      <c r="B275" s="4">
        <v>0</v>
      </c>
      <c r="C275" s="4">
        <v>0</v>
      </c>
      <c r="D275" s="4">
        <v>1</v>
      </c>
      <c r="E275" s="4">
        <v>223</v>
      </c>
      <c r="F275" s="4">
        <f>ROUND(Source!AQ265,O275)</f>
        <v>0</v>
      </c>
      <c r="G275" s="4" t="s">
        <v>186</v>
      </c>
      <c r="H275" s="4" t="s">
        <v>187</v>
      </c>
      <c r="I275" s="4"/>
      <c r="J275" s="4"/>
      <c r="K275" s="4">
        <v>223</v>
      </c>
      <c r="L275" s="4">
        <v>9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x14ac:dyDescent="0.2">
      <c r="A276" s="4">
        <v>50</v>
      </c>
      <c r="B276" s="4">
        <v>0</v>
      </c>
      <c r="C276" s="4">
        <v>0</v>
      </c>
      <c r="D276" s="4">
        <v>1</v>
      </c>
      <c r="E276" s="4">
        <v>229</v>
      </c>
      <c r="F276" s="4">
        <f>ROUND(Source!AZ265,O276)</f>
        <v>0</v>
      </c>
      <c r="G276" s="4" t="s">
        <v>188</v>
      </c>
      <c r="H276" s="4" t="s">
        <v>189</v>
      </c>
      <c r="I276" s="4"/>
      <c r="J276" s="4"/>
      <c r="K276" s="4">
        <v>229</v>
      </c>
      <c r="L276" s="4">
        <v>10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x14ac:dyDescent="0.2">
      <c r="A277" s="4">
        <v>50</v>
      </c>
      <c r="B277" s="4">
        <v>0</v>
      </c>
      <c r="C277" s="4">
        <v>0</v>
      </c>
      <c r="D277" s="4">
        <v>1</v>
      </c>
      <c r="E277" s="4">
        <v>203</v>
      </c>
      <c r="F277" s="4">
        <f>ROUND(Source!Q265,O277)</f>
        <v>1380.57</v>
      </c>
      <c r="G277" s="4" t="s">
        <v>190</v>
      </c>
      <c r="H277" s="4" t="s">
        <v>191</v>
      </c>
      <c r="I277" s="4"/>
      <c r="J277" s="4"/>
      <c r="K277" s="4">
        <v>203</v>
      </c>
      <c r="L277" s="4">
        <v>11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x14ac:dyDescent="0.2">
      <c r="A278" s="4">
        <v>50</v>
      </c>
      <c r="B278" s="4">
        <v>0</v>
      </c>
      <c r="C278" s="4">
        <v>0</v>
      </c>
      <c r="D278" s="4">
        <v>1</v>
      </c>
      <c r="E278" s="4">
        <v>231</v>
      </c>
      <c r="F278" s="4">
        <f>ROUND(Source!BB265,O278)</f>
        <v>0</v>
      </c>
      <c r="G278" s="4" t="s">
        <v>192</v>
      </c>
      <c r="H278" s="4" t="s">
        <v>193</v>
      </c>
      <c r="I278" s="4"/>
      <c r="J278" s="4"/>
      <c r="K278" s="4">
        <v>231</v>
      </c>
      <c r="L278" s="4">
        <v>12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x14ac:dyDescent="0.2">
      <c r="A279" s="4">
        <v>50</v>
      </c>
      <c r="B279" s="4">
        <v>0</v>
      </c>
      <c r="C279" s="4">
        <v>0</v>
      </c>
      <c r="D279" s="4">
        <v>1</v>
      </c>
      <c r="E279" s="4">
        <v>204</v>
      </c>
      <c r="F279" s="4">
        <f>ROUND(Source!R265,O279)</f>
        <v>0</v>
      </c>
      <c r="G279" s="4" t="s">
        <v>194</v>
      </c>
      <c r="H279" s="4" t="s">
        <v>195</v>
      </c>
      <c r="I279" s="4"/>
      <c r="J279" s="4"/>
      <c r="K279" s="4">
        <v>204</v>
      </c>
      <c r="L279" s="4">
        <v>13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x14ac:dyDescent="0.2">
      <c r="A280" s="4">
        <v>50</v>
      </c>
      <c r="B280" s="4">
        <v>0</v>
      </c>
      <c r="C280" s="4">
        <v>0</v>
      </c>
      <c r="D280" s="4">
        <v>1</v>
      </c>
      <c r="E280" s="4">
        <v>205</v>
      </c>
      <c r="F280" s="4">
        <f>ROUND(Source!S265,O280)</f>
        <v>354.06</v>
      </c>
      <c r="G280" s="4" t="s">
        <v>196</v>
      </c>
      <c r="H280" s="4" t="s">
        <v>197</v>
      </c>
      <c r="I280" s="4"/>
      <c r="J280" s="4"/>
      <c r="K280" s="4">
        <v>205</v>
      </c>
      <c r="L280" s="4">
        <v>14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x14ac:dyDescent="0.2">
      <c r="A281" s="4">
        <v>50</v>
      </c>
      <c r="B281" s="4">
        <v>0</v>
      </c>
      <c r="C281" s="4">
        <v>0</v>
      </c>
      <c r="D281" s="4">
        <v>1</v>
      </c>
      <c r="E281" s="4">
        <v>232</v>
      </c>
      <c r="F281" s="4">
        <f>ROUND(Source!BC265,O281)</f>
        <v>0</v>
      </c>
      <c r="G281" s="4" t="s">
        <v>198</v>
      </c>
      <c r="H281" s="4" t="s">
        <v>199</v>
      </c>
      <c r="I281" s="4"/>
      <c r="J281" s="4"/>
      <c r="K281" s="4">
        <v>232</v>
      </c>
      <c r="L281" s="4">
        <v>15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2" spans="1:23" x14ac:dyDescent="0.2">
      <c r="A282" s="4">
        <v>50</v>
      </c>
      <c r="B282" s="4">
        <v>0</v>
      </c>
      <c r="C282" s="4">
        <v>0</v>
      </c>
      <c r="D282" s="4">
        <v>1</v>
      </c>
      <c r="E282" s="4">
        <v>214</v>
      </c>
      <c r="F282" s="4">
        <f>ROUND(Source!AS265,O282)</f>
        <v>1734.63</v>
      </c>
      <c r="G282" s="4" t="s">
        <v>200</v>
      </c>
      <c r="H282" s="4" t="s">
        <v>201</v>
      </c>
      <c r="I282" s="4"/>
      <c r="J282" s="4"/>
      <c r="K282" s="4">
        <v>214</v>
      </c>
      <c r="L282" s="4">
        <v>16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/>
    </row>
    <row r="283" spans="1:23" x14ac:dyDescent="0.2">
      <c r="A283" s="4">
        <v>50</v>
      </c>
      <c r="B283" s="4">
        <v>0</v>
      </c>
      <c r="C283" s="4">
        <v>0</v>
      </c>
      <c r="D283" s="4">
        <v>1</v>
      </c>
      <c r="E283" s="4">
        <v>215</v>
      </c>
      <c r="F283" s="4">
        <f>ROUND(Source!AT265,O283)</f>
        <v>0</v>
      </c>
      <c r="G283" s="4" t="s">
        <v>202</v>
      </c>
      <c r="H283" s="4" t="s">
        <v>203</v>
      </c>
      <c r="I283" s="4"/>
      <c r="J283" s="4"/>
      <c r="K283" s="4">
        <v>215</v>
      </c>
      <c r="L283" s="4">
        <v>17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3" x14ac:dyDescent="0.2">
      <c r="A284" s="4">
        <v>50</v>
      </c>
      <c r="B284" s="4">
        <v>0</v>
      </c>
      <c r="C284" s="4">
        <v>0</v>
      </c>
      <c r="D284" s="4">
        <v>1</v>
      </c>
      <c r="E284" s="4">
        <v>217</v>
      </c>
      <c r="F284" s="4">
        <f>ROUND(Source!AU265,O284)</f>
        <v>0</v>
      </c>
      <c r="G284" s="4" t="s">
        <v>204</v>
      </c>
      <c r="H284" s="4" t="s">
        <v>205</v>
      </c>
      <c r="I284" s="4"/>
      <c r="J284" s="4"/>
      <c r="K284" s="4">
        <v>217</v>
      </c>
      <c r="L284" s="4">
        <v>18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/>
    </row>
    <row r="285" spans="1:23" x14ac:dyDescent="0.2">
      <c r="A285" s="4">
        <v>50</v>
      </c>
      <c r="B285" s="4">
        <v>0</v>
      </c>
      <c r="C285" s="4">
        <v>0</v>
      </c>
      <c r="D285" s="4">
        <v>1</v>
      </c>
      <c r="E285" s="4">
        <v>230</v>
      </c>
      <c r="F285" s="4">
        <f>ROUND(Source!BA265,O285)</f>
        <v>0</v>
      </c>
      <c r="G285" s="4" t="s">
        <v>206</v>
      </c>
      <c r="H285" s="4" t="s">
        <v>207</v>
      </c>
      <c r="I285" s="4"/>
      <c r="J285" s="4"/>
      <c r="K285" s="4">
        <v>230</v>
      </c>
      <c r="L285" s="4">
        <v>19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/>
    </row>
    <row r="286" spans="1:23" x14ac:dyDescent="0.2">
      <c r="A286" s="4">
        <v>50</v>
      </c>
      <c r="B286" s="4">
        <v>0</v>
      </c>
      <c r="C286" s="4">
        <v>0</v>
      </c>
      <c r="D286" s="4">
        <v>1</v>
      </c>
      <c r="E286" s="4">
        <v>206</v>
      </c>
      <c r="F286" s="4">
        <f>ROUND(Source!T265,O286)</f>
        <v>0</v>
      </c>
      <c r="G286" s="4" t="s">
        <v>208</v>
      </c>
      <c r="H286" s="4" t="s">
        <v>209</v>
      </c>
      <c r="I286" s="4"/>
      <c r="J286" s="4"/>
      <c r="K286" s="4">
        <v>206</v>
      </c>
      <c r="L286" s="4">
        <v>20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x14ac:dyDescent="0.2">
      <c r="A287" s="4">
        <v>50</v>
      </c>
      <c r="B287" s="4">
        <v>0</v>
      </c>
      <c r="C287" s="4">
        <v>0</v>
      </c>
      <c r="D287" s="4">
        <v>1</v>
      </c>
      <c r="E287" s="4">
        <v>207</v>
      </c>
      <c r="F287" s="4">
        <f>Source!U265</f>
        <v>1.4615809999999998</v>
      </c>
      <c r="G287" s="4" t="s">
        <v>210</v>
      </c>
      <c r="H287" s="4" t="s">
        <v>211</v>
      </c>
      <c r="I287" s="4"/>
      <c r="J287" s="4"/>
      <c r="K287" s="4">
        <v>207</v>
      </c>
      <c r="L287" s="4">
        <v>21</v>
      </c>
      <c r="M287" s="4">
        <v>3</v>
      </c>
      <c r="N287" s="4" t="s">
        <v>3</v>
      </c>
      <c r="O287" s="4">
        <v>-1</v>
      </c>
      <c r="P287" s="4"/>
      <c r="Q287" s="4"/>
      <c r="R287" s="4"/>
      <c r="S287" s="4"/>
      <c r="T287" s="4"/>
      <c r="U287" s="4"/>
      <c r="V287" s="4"/>
      <c r="W287" s="4"/>
    </row>
    <row r="288" spans="1:23" x14ac:dyDescent="0.2">
      <c r="A288" s="4">
        <v>50</v>
      </c>
      <c r="B288" s="4">
        <v>0</v>
      </c>
      <c r="C288" s="4">
        <v>0</v>
      </c>
      <c r="D288" s="4">
        <v>1</v>
      </c>
      <c r="E288" s="4">
        <v>208</v>
      </c>
      <c r="F288" s="4">
        <f>Source!V265</f>
        <v>0</v>
      </c>
      <c r="G288" s="4" t="s">
        <v>212</v>
      </c>
      <c r="H288" s="4" t="s">
        <v>213</v>
      </c>
      <c r="I288" s="4"/>
      <c r="J288" s="4"/>
      <c r="K288" s="4">
        <v>208</v>
      </c>
      <c r="L288" s="4">
        <v>22</v>
      </c>
      <c r="M288" s="4">
        <v>3</v>
      </c>
      <c r="N288" s="4" t="s">
        <v>3</v>
      </c>
      <c r="O288" s="4">
        <v>-1</v>
      </c>
      <c r="P288" s="4"/>
      <c r="Q288" s="4"/>
      <c r="R288" s="4"/>
      <c r="S288" s="4"/>
      <c r="T288" s="4"/>
      <c r="U288" s="4"/>
      <c r="V288" s="4"/>
      <c r="W288" s="4"/>
    </row>
    <row r="289" spans="1:206" x14ac:dyDescent="0.2">
      <c r="A289" s="4">
        <v>50</v>
      </c>
      <c r="B289" s="4">
        <v>0</v>
      </c>
      <c r="C289" s="4">
        <v>0</v>
      </c>
      <c r="D289" s="4">
        <v>1</v>
      </c>
      <c r="E289" s="4">
        <v>209</v>
      </c>
      <c r="F289" s="4">
        <f>ROUND(Source!W265,O289)</f>
        <v>0</v>
      </c>
      <c r="G289" s="4" t="s">
        <v>214</v>
      </c>
      <c r="H289" s="4" t="s">
        <v>215</v>
      </c>
      <c r="I289" s="4"/>
      <c r="J289" s="4"/>
      <c r="K289" s="4">
        <v>209</v>
      </c>
      <c r="L289" s="4">
        <v>23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06" x14ac:dyDescent="0.2">
      <c r="A290" s="4">
        <v>50</v>
      </c>
      <c r="B290" s="4">
        <v>0</v>
      </c>
      <c r="C290" s="4">
        <v>0</v>
      </c>
      <c r="D290" s="4">
        <v>1</v>
      </c>
      <c r="E290" s="4">
        <v>210</v>
      </c>
      <c r="F290" s="4">
        <f>ROUND(Source!X265,O290)</f>
        <v>0</v>
      </c>
      <c r="G290" s="4" t="s">
        <v>216</v>
      </c>
      <c r="H290" s="4" t="s">
        <v>217</v>
      </c>
      <c r="I290" s="4"/>
      <c r="J290" s="4"/>
      <c r="K290" s="4">
        <v>210</v>
      </c>
      <c r="L290" s="4">
        <v>24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1" spans="1:206" x14ac:dyDescent="0.2">
      <c r="A291" s="4">
        <v>50</v>
      </c>
      <c r="B291" s="4">
        <v>0</v>
      </c>
      <c r="C291" s="4">
        <v>0</v>
      </c>
      <c r="D291" s="4">
        <v>1</v>
      </c>
      <c r="E291" s="4">
        <v>211</v>
      </c>
      <c r="F291" s="4">
        <f>ROUND(Source!Y265,O291)</f>
        <v>0</v>
      </c>
      <c r="G291" s="4" t="s">
        <v>218</v>
      </c>
      <c r="H291" s="4" t="s">
        <v>219</v>
      </c>
      <c r="I291" s="4"/>
      <c r="J291" s="4"/>
      <c r="K291" s="4">
        <v>211</v>
      </c>
      <c r="L291" s="4">
        <v>25</v>
      </c>
      <c r="M291" s="4">
        <v>3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/>
    </row>
    <row r="292" spans="1:206" x14ac:dyDescent="0.2">
      <c r="A292" s="4">
        <v>50</v>
      </c>
      <c r="B292" s="4">
        <v>0</v>
      </c>
      <c r="C292" s="4">
        <v>0</v>
      </c>
      <c r="D292" s="4">
        <v>1</v>
      </c>
      <c r="E292" s="4">
        <v>224</v>
      </c>
      <c r="F292" s="4">
        <f>ROUND(Source!AR265,O292)</f>
        <v>1734.63</v>
      </c>
      <c r="G292" s="4" t="s">
        <v>220</v>
      </c>
      <c r="H292" s="4" t="s">
        <v>221</v>
      </c>
      <c r="I292" s="4"/>
      <c r="J292" s="4"/>
      <c r="K292" s="4">
        <v>224</v>
      </c>
      <c r="L292" s="4">
        <v>26</v>
      </c>
      <c r="M292" s="4">
        <v>3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/>
    </row>
    <row r="294" spans="1:206" x14ac:dyDescent="0.2">
      <c r="A294" s="2">
        <v>51</v>
      </c>
      <c r="B294" s="2">
        <f>B20</f>
        <v>1</v>
      </c>
      <c r="C294" s="2">
        <f>A20</f>
        <v>3</v>
      </c>
      <c r="D294" s="2">
        <f>ROW(A20)</f>
        <v>20</v>
      </c>
      <c r="E294" s="2"/>
      <c r="F294" s="2" t="str">
        <f>IF(F20&lt;&gt;"",F20,"")</f>
        <v>Новая локальная смета</v>
      </c>
      <c r="G294" s="2" t="str">
        <f>IF(G20&lt;&gt;"",G20,"")</f>
        <v>Новая локальная смета</v>
      </c>
      <c r="H294" s="2">
        <v>0</v>
      </c>
      <c r="I294" s="2"/>
      <c r="J294" s="2"/>
      <c r="K294" s="2"/>
      <c r="L294" s="2"/>
      <c r="M294" s="2"/>
      <c r="N294" s="2"/>
      <c r="O294" s="2">
        <f t="shared" ref="O294:T294" si="196">ROUND(O65+O123+O160+O229+O265+AB294,2)</f>
        <v>257220.78</v>
      </c>
      <c r="P294" s="2">
        <f t="shared" si="196"/>
        <v>143612.21</v>
      </c>
      <c r="Q294" s="2">
        <f t="shared" si="196"/>
        <v>2934.08</v>
      </c>
      <c r="R294" s="2">
        <f t="shared" si="196"/>
        <v>401.94</v>
      </c>
      <c r="S294" s="2">
        <f t="shared" si="196"/>
        <v>110674.49</v>
      </c>
      <c r="T294" s="2">
        <f t="shared" si="196"/>
        <v>0</v>
      </c>
      <c r="U294" s="2">
        <f>U65+U123+U160+U229+U265+AH294</f>
        <v>427.32707455000002</v>
      </c>
      <c r="V294" s="2">
        <f>V65+V123+V160+V229+V265+AI294</f>
        <v>1.0416612499999998</v>
      </c>
      <c r="W294" s="2">
        <f>ROUND(W65+W123+W160+W229+W265+AJ294,2)</f>
        <v>5.08</v>
      </c>
      <c r="X294" s="2">
        <f>ROUND(X65+X123+X160+X229+X265+AK294,2)</f>
        <v>101146.92</v>
      </c>
      <c r="Y294" s="2">
        <f>ROUND(Y65+Y123+Y160+Y229+Y265+AL294,2)</f>
        <v>58430.03</v>
      </c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>
        <f t="shared" ref="AO294:BC294" si="197">ROUND(AO65+AO123+AO160+AO229+AO265+BX294,2)</f>
        <v>0</v>
      </c>
      <c r="AP294" s="2">
        <f t="shared" si="197"/>
        <v>0</v>
      </c>
      <c r="AQ294" s="2">
        <f t="shared" si="197"/>
        <v>0</v>
      </c>
      <c r="AR294" s="2">
        <f t="shared" si="197"/>
        <v>416797.73</v>
      </c>
      <c r="AS294" s="2">
        <f t="shared" si="197"/>
        <v>334684.65000000002</v>
      </c>
      <c r="AT294" s="2">
        <f t="shared" si="197"/>
        <v>82113.08</v>
      </c>
      <c r="AU294" s="2">
        <f t="shared" si="197"/>
        <v>0</v>
      </c>
      <c r="AV294" s="2">
        <f t="shared" si="197"/>
        <v>143612.21</v>
      </c>
      <c r="AW294" s="2">
        <f t="shared" si="197"/>
        <v>143612.21</v>
      </c>
      <c r="AX294" s="2">
        <f t="shared" si="197"/>
        <v>0</v>
      </c>
      <c r="AY294" s="2">
        <f t="shared" si="197"/>
        <v>143612.21</v>
      </c>
      <c r="AZ294" s="2">
        <f t="shared" si="197"/>
        <v>0</v>
      </c>
      <c r="BA294" s="2">
        <f t="shared" si="197"/>
        <v>0</v>
      </c>
      <c r="BB294" s="2">
        <f t="shared" si="197"/>
        <v>0</v>
      </c>
      <c r="BC294" s="2">
        <f t="shared" si="197"/>
        <v>0</v>
      </c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>
        <v>0</v>
      </c>
    </row>
    <row r="296" spans="1:206" x14ac:dyDescent="0.2">
      <c r="A296" s="4">
        <v>50</v>
      </c>
      <c r="B296" s="4">
        <v>0</v>
      </c>
      <c r="C296" s="4">
        <v>0</v>
      </c>
      <c r="D296" s="4">
        <v>1</v>
      </c>
      <c r="E296" s="4">
        <v>201</v>
      </c>
      <c r="F296" s="4">
        <f>ROUND(Source!O294,O296)</f>
        <v>257220.78</v>
      </c>
      <c r="G296" s="4" t="s">
        <v>170</v>
      </c>
      <c r="H296" s="4" t="s">
        <v>171</v>
      </c>
      <c r="I296" s="4"/>
      <c r="J296" s="4"/>
      <c r="K296" s="4">
        <v>201</v>
      </c>
      <c r="L296" s="4">
        <v>1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06" x14ac:dyDescent="0.2">
      <c r="A297" s="4">
        <v>50</v>
      </c>
      <c r="B297" s="4">
        <v>0</v>
      </c>
      <c r="C297" s="4">
        <v>0</v>
      </c>
      <c r="D297" s="4">
        <v>1</v>
      </c>
      <c r="E297" s="4">
        <v>202</v>
      </c>
      <c r="F297" s="4">
        <f>ROUND(Source!P294,O297)</f>
        <v>143612.21</v>
      </c>
      <c r="G297" s="4" t="s">
        <v>172</v>
      </c>
      <c r="H297" s="4" t="s">
        <v>173</v>
      </c>
      <c r="I297" s="4"/>
      <c r="J297" s="4"/>
      <c r="K297" s="4">
        <v>202</v>
      </c>
      <c r="L297" s="4">
        <v>2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06" x14ac:dyDescent="0.2">
      <c r="A298" s="4">
        <v>50</v>
      </c>
      <c r="B298" s="4">
        <v>0</v>
      </c>
      <c r="C298" s="4">
        <v>0</v>
      </c>
      <c r="D298" s="4">
        <v>1</v>
      </c>
      <c r="E298" s="4">
        <v>222</v>
      </c>
      <c r="F298" s="4">
        <f>ROUND(Source!AO294,O298)</f>
        <v>0</v>
      </c>
      <c r="G298" s="4" t="s">
        <v>174</v>
      </c>
      <c r="H298" s="4" t="s">
        <v>175</v>
      </c>
      <c r="I298" s="4"/>
      <c r="J298" s="4"/>
      <c r="K298" s="4">
        <v>222</v>
      </c>
      <c r="L298" s="4">
        <v>3</v>
      </c>
      <c r="M298" s="4">
        <v>3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/>
    </row>
    <row r="299" spans="1:206" x14ac:dyDescent="0.2">
      <c r="A299" s="4">
        <v>50</v>
      </c>
      <c r="B299" s="4">
        <v>0</v>
      </c>
      <c r="C299" s="4">
        <v>0</v>
      </c>
      <c r="D299" s="4">
        <v>1</v>
      </c>
      <c r="E299" s="4">
        <v>225</v>
      </c>
      <c r="F299" s="4">
        <f>ROUND(Source!AV294,O299)</f>
        <v>143612.21</v>
      </c>
      <c r="G299" s="4" t="s">
        <v>176</v>
      </c>
      <c r="H299" s="4" t="s">
        <v>177</v>
      </c>
      <c r="I299" s="4"/>
      <c r="J299" s="4"/>
      <c r="K299" s="4">
        <v>225</v>
      </c>
      <c r="L299" s="4">
        <v>4</v>
      </c>
      <c r="M299" s="4">
        <v>3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/>
    </row>
    <row r="300" spans="1:206" x14ac:dyDescent="0.2">
      <c r="A300" s="4">
        <v>50</v>
      </c>
      <c r="B300" s="4">
        <v>0</v>
      </c>
      <c r="C300" s="4">
        <v>0</v>
      </c>
      <c r="D300" s="4">
        <v>1</v>
      </c>
      <c r="E300" s="4">
        <v>226</v>
      </c>
      <c r="F300" s="4">
        <f>ROUND(Source!AW294,O300)</f>
        <v>143612.21</v>
      </c>
      <c r="G300" s="4" t="s">
        <v>178</v>
      </c>
      <c r="H300" s="4" t="s">
        <v>179</v>
      </c>
      <c r="I300" s="4"/>
      <c r="J300" s="4"/>
      <c r="K300" s="4">
        <v>226</v>
      </c>
      <c r="L300" s="4">
        <v>5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06" x14ac:dyDescent="0.2">
      <c r="A301" s="4">
        <v>50</v>
      </c>
      <c r="B301" s="4">
        <v>0</v>
      </c>
      <c r="C301" s="4">
        <v>0</v>
      </c>
      <c r="D301" s="4">
        <v>1</v>
      </c>
      <c r="E301" s="4">
        <v>227</v>
      </c>
      <c r="F301" s="4">
        <f>ROUND(Source!AX294,O301)</f>
        <v>0</v>
      </c>
      <c r="G301" s="4" t="s">
        <v>180</v>
      </c>
      <c r="H301" s="4" t="s">
        <v>181</v>
      </c>
      <c r="I301" s="4"/>
      <c r="J301" s="4"/>
      <c r="K301" s="4">
        <v>227</v>
      </c>
      <c r="L301" s="4">
        <v>6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06" x14ac:dyDescent="0.2">
      <c r="A302" s="4">
        <v>50</v>
      </c>
      <c r="B302" s="4">
        <v>0</v>
      </c>
      <c r="C302" s="4">
        <v>0</v>
      </c>
      <c r="D302" s="4">
        <v>1</v>
      </c>
      <c r="E302" s="4">
        <v>228</v>
      </c>
      <c r="F302" s="4">
        <f>ROUND(Source!AY294,O302)</f>
        <v>143612.21</v>
      </c>
      <c r="G302" s="4" t="s">
        <v>182</v>
      </c>
      <c r="H302" s="4" t="s">
        <v>183</v>
      </c>
      <c r="I302" s="4"/>
      <c r="J302" s="4"/>
      <c r="K302" s="4">
        <v>228</v>
      </c>
      <c r="L302" s="4">
        <v>7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06" x14ac:dyDescent="0.2">
      <c r="A303" s="4">
        <v>50</v>
      </c>
      <c r="B303" s="4">
        <v>0</v>
      </c>
      <c r="C303" s="4">
        <v>0</v>
      </c>
      <c r="D303" s="4">
        <v>1</v>
      </c>
      <c r="E303" s="4">
        <v>216</v>
      </c>
      <c r="F303" s="4">
        <f>ROUND(Source!AP294,O303)</f>
        <v>0</v>
      </c>
      <c r="G303" s="4" t="s">
        <v>184</v>
      </c>
      <c r="H303" s="4" t="s">
        <v>185</v>
      </c>
      <c r="I303" s="4"/>
      <c r="J303" s="4"/>
      <c r="K303" s="4">
        <v>216</v>
      </c>
      <c r="L303" s="4">
        <v>8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4" spans="1:206" x14ac:dyDescent="0.2">
      <c r="A304" s="4">
        <v>50</v>
      </c>
      <c r="B304" s="4">
        <v>0</v>
      </c>
      <c r="C304" s="4">
        <v>0</v>
      </c>
      <c r="D304" s="4">
        <v>1</v>
      </c>
      <c r="E304" s="4">
        <v>223</v>
      </c>
      <c r="F304" s="4">
        <f>ROUND(Source!AQ294,O304)</f>
        <v>0</v>
      </c>
      <c r="G304" s="4" t="s">
        <v>186</v>
      </c>
      <c r="H304" s="4" t="s">
        <v>187</v>
      </c>
      <c r="I304" s="4"/>
      <c r="J304" s="4"/>
      <c r="K304" s="4">
        <v>223</v>
      </c>
      <c r="L304" s="4">
        <v>9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/>
    </row>
    <row r="305" spans="1:23" x14ac:dyDescent="0.2">
      <c r="A305" s="4">
        <v>50</v>
      </c>
      <c r="B305" s="4">
        <v>0</v>
      </c>
      <c r="C305" s="4">
        <v>0</v>
      </c>
      <c r="D305" s="4">
        <v>1</v>
      </c>
      <c r="E305" s="4">
        <v>229</v>
      </c>
      <c r="F305" s="4">
        <f>ROUND(Source!AZ294,O305)</f>
        <v>0</v>
      </c>
      <c r="G305" s="4" t="s">
        <v>188</v>
      </c>
      <c r="H305" s="4" t="s">
        <v>189</v>
      </c>
      <c r="I305" s="4"/>
      <c r="J305" s="4"/>
      <c r="K305" s="4">
        <v>229</v>
      </c>
      <c r="L305" s="4">
        <v>10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/>
    </row>
    <row r="306" spans="1:23" x14ac:dyDescent="0.2">
      <c r="A306" s="4">
        <v>50</v>
      </c>
      <c r="B306" s="4">
        <v>0</v>
      </c>
      <c r="C306" s="4">
        <v>0</v>
      </c>
      <c r="D306" s="4">
        <v>1</v>
      </c>
      <c r="E306" s="4">
        <v>203</v>
      </c>
      <c r="F306" s="4">
        <f>ROUND(Source!Q294,O306)</f>
        <v>2934.08</v>
      </c>
      <c r="G306" s="4" t="s">
        <v>190</v>
      </c>
      <c r="H306" s="4" t="s">
        <v>191</v>
      </c>
      <c r="I306" s="4"/>
      <c r="J306" s="4"/>
      <c r="K306" s="4">
        <v>203</v>
      </c>
      <c r="L306" s="4">
        <v>11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/>
    </row>
    <row r="307" spans="1:23" x14ac:dyDescent="0.2">
      <c r="A307" s="4">
        <v>50</v>
      </c>
      <c r="B307" s="4">
        <v>0</v>
      </c>
      <c r="C307" s="4">
        <v>0</v>
      </c>
      <c r="D307" s="4">
        <v>1</v>
      </c>
      <c r="E307" s="4">
        <v>231</v>
      </c>
      <c r="F307" s="4">
        <f>ROUND(Source!BB294,O307)</f>
        <v>0</v>
      </c>
      <c r="G307" s="4" t="s">
        <v>192</v>
      </c>
      <c r="H307" s="4" t="s">
        <v>193</v>
      </c>
      <c r="I307" s="4"/>
      <c r="J307" s="4"/>
      <c r="K307" s="4">
        <v>231</v>
      </c>
      <c r="L307" s="4">
        <v>12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/>
    </row>
    <row r="308" spans="1:23" x14ac:dyDescent="0.2">
      <c r="A308" s="4">
        <v>50</v>
      </c>
      <c r="B308" s="4">
        <v>0</v>
      </c>
      <c r="C308" s="4">
        <v>0</v>
      </c>
      <c r="D308" s="4">
        <v>1</v>
      </c>
      <c r="E308" s="4">
        <v>204</v>
      </c>
      <c r="F308" s="4">
        <f>ROUND(Source!R294,O308)</f>
        <v>401.94</v>
      </c>
      <c r="G308" s="4" t="s">
        <v>194</v>
      </c>
      <c r="H308" s="4" t="s">
        <v>195</v>
      </c>
      <c r="I308" s="4"/>
      <c r="J308" s="4"/>
      <c r="K308" s="4">
        <v>204</v>
      </c>
      <c r="L308" s="4">
        <v>13</v>
      </c>
      <c r="M308" s="4">
        <v>3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/>
    </row>
    <row r="309" spans="1:23" x14ac:dyDescent="0.2">
      <c r="A309" s="4">
        <v>50</v>
      </c>
      <c r="B309" s="4">
        <v>0</v>
      </c>
      <c r="C309" s="4">
        <v>0</v>
      </c>
      <c r="D309" s="4">
        <v>1</v>
      </c>
      <c r="E309" s="4">
        <v>205</v>
      </c>
      <c r="F309" s="4">
        <f>ROUND(Source!S294,O309)</f>
        <v>110674.49</v>
      </c>
      <c r="G309" s="4" t="s">
        <v>196</v>
      </c>
      <c r="H309" s="4" t="s">
        <v>197</v>
      </c>
      <c r="I309" s="4"/>
      <c r="J309" s="4"/>
      <c r="K309" s="4">
        <v>205</v>
      </c>
      <c r="L309" s="4">
        <v>14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/>
    </row>
    <row r="310" spans="1:23" x14ac:dyDescent="0.2">
      <c r="A310" s="4">
        <v>50</v>
      </c>
      <c r="B310" s="4">
        <v>0</v>
      </c>
      <c r="C310" s="4">
        <v>0</v>
      </c>
      <c r="D310" s="4">
        <v>1</v>
      </c>
      <c r="E310" s="4">
        <v>232</v>
      </c>
      <c r="F310" s="4">
        <f>ROUND(Source!BC294,O310)</f>
        <v>0</v>
      </c>
      <c r="G310" s="4" t="s">
        <v>198</v>
      </c>
      <c r="H310" s="4" t="s">
        <v>199</v>
      </c>
      <c r="I310" s="4"/>
      <c r="J310" s="4"/>
      <c r="K310" s="4">
        <v>232</v>
      </c>
      <c r="L310" s="4">
        <v>15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23" x14ac:dyDescent="0.2">
      <c r="A311" s="4">
        <v>50</v>
      </c>
      <c r="B311" s="4">
        <v>0</v>
      </c>
      <c r="C311" s="4">
        <v>0</v>
      </c>
      <c r="D311" s="4">
        <v>1</v>
      </c>
      <c r="E311" s="4">
        <v>214</v>
      </c>
      <c r="F311" s="4">
        <f>ROUND(Source!AS294,O311)</f>
        <v>334684.65000000002</v>
      </c>
      <c r="G311" s="4" t="s">
        <v>200</v>
      </c>
      <c r="H311" s="4" t="s">
        <v>201</v>
      </c>
      <c r="I311" s="4"/>
      <c r="J311" s="4"/>
      <c r="K311" s="4">
        <v>214</v>
      </c>
      <c r="L311" s="4">
        <v>16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23" x14ac:dyDescent="0.2">
      <c r="A312" s="4">
        <v>50</v>
      </c>
      <c r="B312" s="4">
        <v>0</v>
      </c>
      <c r="C312" s="4">
        <v>0</v>
      </c>
      <c r="D312" s="4">
        <v>1</v>
      </c>
      <c r="E312" s="4">
        <v>215</v>
      </c>
      <c r="F312" s="4">
        <f>ROUND(Source!AT294,O312)</f>
        <v>82113.08</v>
      </c>
      <c r="G312" s="4" t="s">
        <v>202</v>
      </c>
      <c r="H312" s="4" t="s">
        <v>203</v>
      </c>
      <c r="I312" s="4"/>
      <c r="J312" s="4"/>
      <c r="K312" s="4">
        <v>215</v>
      </c>
      <c r="L312" s="4">
        <v>17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23" x14ac:dyDescent="0.2">
      <c r="A313" s="4">
        <v>50</v>
      </c>
      <c r="B313" s="4">
        <v>0</v>
      </c>
      <c r="C313" s="4">
        <v>0</v>
      </c>
      <c r="D313" s="4">
        <v>1</v>
      </c>
      <c r="E313" s="4">
        <v>217</v>
      </c>
      <c r="F313" s="4">
        <f>ROUND(Source!AU294,O313)</f>
        <v>0</v>
      </c>
      <c r="G313" s="4" t="s">
        <v>204</v>
      </c>
      <c r="H313" s="4" t="s">
        <v>205</v>
      </c>
      <c r="I313" s="4"/>
      <c r="J313" s="4"/>
      <c r="K313" s="4">
        <v>217</v>
      </c>
      <c r="L313" s="4">
        <v>18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/>
    </row>
    <row r="314" spans="1:23" x14ac:dyDescent="0.2">
      <c r="A314" s="4">
        <v>50</v>
      </c>
      <c r="B314" s="4">
        <v>0</v>
      </c>
      <c r="C314" s="4">
        <v>0</v>
      </c>
      <c r="D314" s="4">
        <v>1</v>
      </c>
      <c r="E314" s="4">
        <v>230</v>
      </c>
      <c r="F314" s="4">
        <f>ROUND(Source!BA294,O314)</f>
        <v>0</v>
      </c>
      <c r="G314" s="4" t="s">
        <v>206</v>
      </c>
      <c r="H314" s="4" t="s">
        <v>207</v>
      </c>
      <c r="I314" s="4"/>
      <c r="J314" s="4"/>
      <c r="K314" s="4">
        <v>230</v>
      </c>
      <c r="L314" s="4">
        <v>19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/>
    </row>
    <row r="315" spans="1:23" x14ac:dyDescent="0.2">
      <c r="A315" s="4">
        <v>50</v>
      </c>
      <c r="B315" s="4">
        <v>0</v>
      </c>
      <c r="C315" s="4">
        <v>0</v>
      </c>
      <c r="D315" s="4">
        <v>1</v>
      </c>
      <c r="E315" s="4">
        <v>206</v>
      </c>
      <c r="F315" s="4">
        <f>ROUND(Source!T294,O315)</f>
        <v>0</v>
      </c>
      <c r="G315" s="4" t="s">
        <v>208</v>
      </c>
      <c r="H315" s="4" t="s">
        <v>209</v>
      </c>
      <c r="I315" s="4"/>
      <c r="J315" s="4"/>
      <c r="K315" s="4">
        <v>206</v>
      </c>
      <c r="L315" s="4">
        <v>20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/>
    </row>
    <row r="316" spans="1:23" x14ac:dyDescent="0.2">
      <c r="A316" s="4">
        <v>50</v>
      </c>
      <c r="B316" s="4">
        <v>0</v>
      </c>
      <c r="C316" s="4">
        <v>0</v>
      </c>
      <c r="D316" s="4">
        <v>1</v>
      </c>
      <c r="E316" s="4">
        <v>207</v>
      </c>
      <c r="F316" s="4">
        <f>Source!U294</f>
        <v>427.32707455000002</v>
      </c>
      <c r="G316" s="4" t="s">
        <v>210</v>
      </c>
      <c r="H316" s="4" t="s">
        <v>211</v>
      </c>
      <c r="I316" s="4"/>
      <c r="J316" s="4"/>
      <c r="K316" s="4">
        <v>207</v>
      </c>
      <c r="L316" s="4">
        <v>21</v>
      </c>
      <c r="M316" s="4">
        <v>3</v>
      </c>
      <c r="N316" s="4" t="s">
        <v>3</v>
      </c>
      <c r="O316" s="4">
        <v>-1</v>
      </c>
      <c r="P316" s="4"/>
      <c r="Q316" s="4"/>
      <c r="R316" s="4"/>
      <c r="S316" s="4"/>
      <c r="T316" s="4"/>
      <c r="U316" s="4"/>
      <c r="V316" s="4"/>
      <c r="W316" s="4"/>
    </row>
    <row r="317" spans="1:23" x14ac:dyDescent="0.2">
      <c r="A317" s="4">
        <v>50</v>
      </c>
      <c r="B317" s="4">
        <v>0</v>
      </c>
      <c r="C317" s="4">
        <v>0</v>
      </c>
      <c r="D317" s="4">
        <v>1</v>
      </c>
      <c r="E317" s="4">
        <v>208</v>
      </c>
      <c r="F317" s="4">
        <f>Source!V294</f>
        <v>1.0416612499999998</v>
      </c>
      <c r="G317" s="4" t="s">
        <v>212</v>
      </c>
      <c r="H317" s="4" t="s">
        <v>213</v>
      </c>
      <c r="I317" s="4"/>
      <c r="J317" s="4"/>
      <c r="K317" s="4">
        <v>208</v>
      </c>
      <c r="L317" s="4">
        <v>22</v>
      </c>
      <c r="M317" s="4">
        <v>3</v>
      </c>
      <c r="N317" s="4" t="s">
        <v>3</v>
      </c>
      <c r="O317" s="4">
        <v>-1</v>
      </c>
      <c r="P317" s="4"/>
      <c r="Q317" s="4"/>
      <c r="R317" s="4"/>
      <c r="S317" s="4"/>
      <c r="T317" s="4"/>
      <c r="U317" s="4"/>
      <c r="V317" s="4"/>
      <c r="W317" s="4"/>
    </row>
    <row r="318" spans="1:23" x14ac:dyDescent="0.2">
      <c r="A318" s="4">
        <v>50</v>
      </c>
      <c r="B318" s="4">
        <v>0</v>
      </c>
      <c r="C318" s="4">
        <v>0</v>
      </c>
      <c r="D318" s="4">
        <v>1</v>
      </c>
      <c r="E318" s="4">
        <v>209</v>
      </c>
      <c r="F318" s="4">
        <f>ROUND(Source!W294,O318)</f>
        <v>5.08</v>
      </c>
      <c r="G318" s="4" t="s">
        <v>214</v>
      </c>
      <c r="H318" s="4" t="s">
        <v>215</v>
      </c>
      <c r="I318" s="4"/>
      <c r="J318" s="4"/>
      <c r="K318" s="4">
        <v>209</v>
      </c>
      <c r="L318" s="4">
        <v>23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19" spans="1:23" x14ac:dyDescent="0.2">
      <c r="A319" s="4">
        <v>50</v>
      </c>
      <c r="B319" s="4">
        <v>0</v>
      </c>
      <c r="C319" s="4">
        <v>0</v>
      </c>
      <c r="D319" s="4">
        <v>1</v>
      </c>
      <c r="E319" s="4">
        <v>210</v>
      </c>
      <c r="F319" s="4">
        <f>ROUND(Source!X294,O319)</f>
        <v>101146.92</v>
      </c>
      <c r="G319" s="4" t="s">
        <v>216</v>
      </c>
      <c r="H319" s="4" t="s">
        <v>217</v>
      </c>
      <c r="I319" s="4"/>
      <c r="J319" s="4"/>
      <c r="K319" s="4">
        <v>210</v>
      </c>
      <c r="L319" s="4">
        <v>24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/>
    </row>
    <row r="320" spans="1:23" x14ac:dyDescent="0.2">
      <c r="A320" s="4">
        <v>50</v>
      </c>
      <c r="B320" s="4">
        <v>0</v>
      </c>
      <c r="C320" s="4">
        <v>0</v>
      </c>
      <c r="D320" s="4">
        <v>1</v>
      </c>
      <c r="E320" s="4">
        <v>211</v>
      </c>
      <c r="F320" s="4">
        <f>ROUND(Source!Y294,O320)</f>
        <v>58430.03</v>
      </c>
      <c r="G320" s="4" t="s">
        <v>218</v>
      </c>
      <c r="H320" s="4" t="s">
        <v>219</v>
      </c>
      <c r="I320" s="4"/>
      <c r="J320" s="4"/>
      <c r="K320" s="4">
        <v>211</v>
      </c>
      <c r="L320" s="4">
        <v>25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/>
    </row>
    <row r="321" spans="1:206" x14ac:dyDescent="0.2">
      <c r="A321" s="4">
        <v>50</v>
      </c>
      <c r="B321" s="4">
        <v>0</v>
      </c>
      <c r="C321" s="4">
        <v>0</v>
      </c>
      <c r="D321" s="4">
        <v>1</v>
      </c>
      <c r="E321" s="4">
        <v>224</v>
      </c>
      <c r="F321" s="4">
        <f>ROUND(Source!AR294,O321)</f>
        <v>416797.73</v>
      </c>
      <c r="G321" s="4" t="s">
        <v>220</v>
      </c>
      <c r="H321" s="4" t="s">
        <v>221</v>
      </c>
      <c r="I321" s="4"/>
      <c r="J321" s="4"/>
      <c r="K321" s="4">
        <v>224</v>
      </c>
      <c r="L321" s="4">
        <v>26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/>
    </row>
    <row r="323" spans="1:206" x14ac:dyDescent="0.2">
      <c r="A323" s="2">
        <v>51</v>
      </c>
      <c r="B323" s="2">
        <f>B12</f>
        <v>384</v>
      </c>
      <c r="C323" s="2">
        <f>A12</f>
        <v>1</v>
      </c>
      <c r="D323" s="2">
        <f>ROW(A12)</f>
        <v>12</v>
      </c>
      <c r="E323" s="2"/>
      <c r="F323" s="2" t="str">
        <f>IF(F12&lt;&gt;"",F12,"")</f>
        <v/>
      </c>
      <c r="G323" s="2" t="str">
        <f>IF(G12&lt;&gt;"",G12,"")</f>
        <v>Ремонт помещений ДК 15_10</v>
      </c>
      <c r="H323" s="2">
        <v>0</v>
      </c>
      <c r="I323" s="2"/>
      <c r="J323" s="2"/>
      <c r="K323" s="2"/>
      <c r="L323" s="2"/>
      <c r="M323" s="2"/>
      <c r="N323" s="2"/>
      <c r="O323" s="2">
        <f t="shared" ref="O323:T323" si="198">ROUND(O294,2)</f>
        <v>257220.78</v>
      </c>
      <c r="P323" s="2">
        <f t="shared" si="198"/>
        <v>143612.21</v>
      </c>
      <c r="Q323" s="2">
        <f t="shared" si="198"/>
        <v>2934.08</v>
      </c>
      <c r="R323" s="2">
        <f t="shared" si="198"/>
        <v>401.94</v>
      </c>
      <c r="S323" s="2">
        <f t="shared" si="198"/>
        <v>110674.49</v>
      </c>
      <c r="T323" s="2">
        <f t="shared" si="198"/>
        <v>0</v>
      </c>
      <c r="U323" s="2">
        <f>U294</f>
        <v>427.32707455000002</v>
      </c>
      <c r="V323" s="2">
        <f>V294</f>
        <v>1.0416612499999998</v>
      </c>
      <c r="W323" s="2">
        <f>ROUND(W294,2)</f>
        <v>5.08</v>
      </c>
      <c r="X323" s="2">
        <f>ROUND(X294,2)</f>
        <v>101146.92</v>
      </c>
      <c r="Y323" s="2">
        <f>ROUND(Y294,2)</f>
        <v>58430.03</v>
      </c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>
        <f t="shared" ref="AO323:BC323" si="199">ROUND(AO294,2)</f>
        <v>0</v>
      </c>
      <c r="AP323" s="2">
        <f t="shared" si="199"/>
        <v>0</v>
      </c>
      <c r="AQ323" s="2">
        <f t="shared" si="199"/>
        <v>0</v>
      </c>
      <c r="AR323" s="2">
        <f t="shared" si="199"/>
        <v>416797.73</v>
      </c>
      <c r="AS323" s="2">
        <f t="shared" si="199"/>
        <v>334684.65000000002</v>
      </c>
      <c r="AT323" s="2">
        <f t="shared" si="199"/>
        <v>82113.08</v>
      </c>
      <c r="AU323" s="2">
        <f t="shared" si="199"/>
        <v>0</v>
      </c>
      <c r="AV323" s="2">
        <f t="shared" si="199"/>
        <v>143612.21</v>
      </c>
      <c r="AW323" s="2">
        <f t="shared" si="199"/>
        <v>143612.21</v>
      </c>
      <c r="AX323" s="2">
        <f t="shared" si="199"/>
        <v>0</v>
      </c>
      <c r="AY323" s="2">
        <f t="shared" si="199"/>
        <v>143612.21</v>
      </c>
      <c r="AZ323" s="2">
        <f t="shared" si="199"/>
        <v>0</v>
      </c>
      <c r="BA323" s="2">
        <f t="shared" si="199"/>
        <v>0</v>
      </c>
      <c r="BB323" s="2">
        <f t="shared" si="199"/>
        <v>0</v>
      </c>
      <c r="BC323" s="2">
        <f t="shared" si="199"/>
        <v>0</v>
      </c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>
        <v>0</v>
      </c>
    </row>
    <row r="325" spans="1:206" x14ac:dyDescent="0.2">
      <c r="A325" s="4">
        <v>50</v>
      </c>
      <c r="B325" s="4">
        <v>0</v>
      </c>
      <c r="C325" s="4">
        <v>0</v>
      </c>
      <c r="D325" s="4">
        <v>1</v>
      </c>
      <c r="E325" s="4">
        <v>201</v>
      </c>
      <c r="F325" s="4">
        <f>ROUND(Source!O323,O325)</f>
        <v>257220.78</v>
      </c>
      <c r="G325" s="4" t="s">
        <v>170</v>
      </c>
      <c r="H325" s="4" t="s">
        <v>171</v>
      </c>
      <c r="I325" s="4"/>
      <c r="J325" s="4"/>
      <c r="K325" s="4">
        <v>201</v>
      </c>
      <c r="L325" s="4">
        <v>1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/>
    </row>
    <row r="326" spans="1:206" x14ac:dyDescent="0.2">
      <c r="A326" s="4">
        <v>50</v>
      </c>
      <c r="B326" s="4">
        <v>0</v>
      </c>
      <c r="C326" s="4">
        <v>0</v>
      </c>
      <c r="D326" s="4">
        <v>1</v>
      </c>
      <c r="E326" s="4">
        <v>202</v>
      </c>
      <c r="F326" s="4">
        <f>ROUND(Source!P323,O326)</f>
        <v>143612.21</v>
      </c>
      <c r="G326" s="4" t="s">
        <v>172</v>
      </c>
      <c r="H326" s="4" t="s">
        <v>173</v>
      </c>
      <c r="I326" s="4"/>
      <c r="J326" s="4"/>
      <c r="K326" s="4">
        <v>202</v>
      </c>
      <c r="L326" s="4">
        <v>2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/>
    </row>
    <row r="327" spans="1:206" x14ac:dyDescent="0.2">
      <c r="A327" s="4">
        <v>50</v>
      </c>
      <c r="B327" s="4">
        <v>0</v>
      </c>
      <c r="C327" s="4">
        <v>0</v>
      </c>
      <c r="D327" s="4">
        <v>1</v>
      </c>
      <c r="E327" s="4">
        <v>222</v>
      </c>
      <c r="F327" s="4">
        <f>ROUND(Source!AO323,O327)</f>
        <v>0</v>
      </c>
      <c r="G327" s="4" t="s">
        <v>174</v>
      </c>
      <c r="H327" s="4" t="s">
        <v>175</v>
      </c>
      <c r="I327" s="4"/>
      <c r="J327" s="4"/>
      <c r="K327" s="4">
        <v>222</v>
      </c>
      <c r="L327" s="4">
        <v>3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/>
    </row>
    <row r="328" spans="1:206" x14ac:dyDescent="0.2">
      <c r="A328" s="4">
        <v>50</v>
      </c>
      <c r="B328" s="4">
        <v>0</v>
      </c>
      <c r="C328" s="4">
        <v>0</v>
      </c>
      <c r="D328" s="4">
        <v>1</v>
      </c>
      <c r="E328" s="4">
        <v>225</v>
      </c>
      <c r="F328" s="4">
        <f>ROUND(Source!AV323,O328)</f>
        <v>143612.21</v>
      </c>
      <c r="G328" s="4" t="s">
        <v>176</v>
      </c>
      <c r="H328" s="4" t="s">
        <v>177</v>
      </c>
      <c r="I328" s="4"/>
      <c r="J328" s="4"/>
      <c r="K328" s="4">
        <v>225</v>
      </c>
      <c r="L328" s="4">
        <v>4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/>
    </row>
    <row r="329" spans="1:206" x14ac:dyDescent="0.2">
      <c r="A329" s="4">
        <v>50</v>
      </c>
      <c r="B329" s="4">
        <v>0</v>
      </c>
      <c r="C329" s="4">
        <v>0</v>
      </c>
      <c r="D329" s="4">
        <v>1</v>
      </c>
      <c r="E329" s="4">
        <v>226</v>
      </c>
      <c r="F329" s="4">
        <f>ROUND(Source!AW323,O329)</f>
        <v>143612.21</v>
      </c>
      <c r="G329" s="4" t="s">
        <v>178</v>
      </c>
      <c r="H329" s="4" t="s">
        <v>179</v>
      </c>
      <c r="I329" s="4"/>
      <c r="J329" s="4"/>
      <c r="K329" s="4">
        <v>226</v>
      </c>
      <c r="L329" s="4">
        <v>5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/>
    </row>
    <row r="330" spans="1:206" x14ac:dyDescent="0.2">
      <c r="A330" s="4">
        <v>50</v>
      </c>
      <c r="B330" s="4">
        <v>0</v>
      </c>
      <c r="C330" s="4">
        <v>0</v>
      </c>
      <c r="D330" s="4">
        <v>1</v>
      </c>
      <c r="E330" s="4">
        <v>227</v>
      </c>
      <c r="F330" s="4">
        <f>ROUND(Source!AX323,O330)</f>
        <v>0</v>
      </c>
      <c r="G330" s="4" t="s">
        <v>180</v>
      </c>
      <c r="H330" s="4" t="s">
        <v>181</v>
      </c>
      <c r="I330" s="4"/>
      <c r="J330" s="4"/>
      <c r="K330" s="4">
        <v>227</v>
      </c>
      <c r="L330" s="4">
        <v>6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/>
    </row>
    <row r="331" spans="1:206" x14ac:dyDescent="0.2">
      <c r="A331" s="4">
        <v>50</v>
      </c>
      <c r="B331" s="4">
        <v>0</v>
      </c>
      <c r="C331" s="4">
        <v>0</v>
      </c>
      <c r="D331" s="4">
        <v>1</v>
      </c>
      <c r="E331" s="4">
        <v>228</v>
      </c>
      <c r="F331" s="4">
        <f>ROUND(Source!AY323,O331)</f>
        <v>143612.21</v>
      </c>
      <c r="G331" s="4" t="s">
        <v>182</v>
      </c>
      <c r="H331" s="4" t="s">
        <v>183</v>
      </c>
      <c r="I331" s="4"/>
      <c r="J331" s="4"/>
      <c r="K331" s="4">
        <v>228</v>
      </c>
      <c r="L331" s="4">
        <v>7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/>
    </row>
    <row r="332" spans="1:206" x14ac:dyDescent="0.2">
      <c r="A332" s="4">
        <v>50</v>
      </c>
      <c r="B332" s="4">
        <v>0</v>
      </c>
      <c r="C332" s="4">
        <v>0</v>
      </c>
      <c r="D332" s="4">
        <v>1</v>
      </c>
      <c r="E332" s="4">
        <v>216</v>
      </c>
      <c r="F332" s="4">
        <f>ROUND(Source!AP323,O332)</f>
        <v>0</v>
      </c>
      <c r="G332" s="4" t="s">
        <v>184</v>
      </c>
      <c r="H332" s="4" t="s">
        <v>185</v>
      </c>
      <c r="I332" s="4"/>
      <c r="J332" s="4"/>
      <c r="K332" s="4">
        <v>216</v>
      </c>
      <c r="L332" s="4">
        <v>8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/>
    </row>
    <row r="333" spans="1:206" x14ac:dyDescent="0.2">
      <c r="A333" s="4">
        <v>50</v>
      </c>
      <c r="B333" s="4">
        <v>0</v>
      </c>
      <c r="C333" s="4">
        <v>0</v>
      </c>
      <c r="D333" s="4">
        <v>1</v>
      </c>
      <c r="E333" s="4">
        <v>223</v>
      </c>
      <c r="F333" s="4">
        <f>ROUND(Source!AQ323,O333)</f>
        <v>0</v>
      </c>
      <c r="G333" s="4" t="s">
        <v>186</v>
      </c>
      <c r="H333" s="4" t="s">
        <v>187</v>
      </c>
      <c r="I333" s="4"/>
      <c r="J333" s="4"/>
      <c r="K333" s="4">
        <v>223</v>
      </c>
      <c r="L333" s="4">
        <v>9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/>
    </row>
    <row r="334" spans="1:206" x14ac:dyDescent="0.2">
      <c r="A334" s="4">
        <v>50</v>
      </c>
      <c r="B334" s="4">
        <v>0</v>
      </c>
      <c r="C334" s="4">
        <v>0</v>
      </c>
      <c r="D334" s="4">
        <v>1</v>
      </c>
      <c r="E334" s="4">
        <v>229</v>
      </c>
      <c r="F334" s="4">
        <f>ROUND(Source!AZ323,O334)</f>
        <v>0</v>
      </c>
      <c r="G334" s="4" t="s">
        <v>188</v>
      </c>
      <c r="H334" s="4" t="s">
        <v>189</v>
      </c>
      <c r="I334" s="4"/>
      <c r="J334" s="4"/>
      <c r="K334" s="4">
        <v>229</v>
      </c>
      <c r="L334" s="4">
        <v>10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/>
    </row>
    <row r="335" spans="1:206" x14ac:dyDescent="0.2">
      <c r="A335" s="4">
        <v>50</v>
      </c>
      <c r="B335" s="4">
        <v>0</v>
      </c>
      <c r="C335" s="4">
        <v>0</v>
      </c>
      <c r="D335" s="4">
        <v>1</v>
      </c>
      <c r="E335" s="4">
        <v>203</v>
      </c>
      <c r="F335" s="4">
        <f>ROUND(Source!Q323,O335)</f>
        <v>2934.08</v>
      </c>
      <c r="G335" s="4" t="s">
        <v>190</v>
      </c>
      <c r="H335" s="4" t="s">
        <v>191</v>
      </c>
      <c r="I335" s="4"/>
      <c r="J335" s="4"/>
      <c r="K335" s="4">
        <v>203</v>
      </c>
      <c r="L335" s="4">
        <v>11</v>
      </c>
      <c r="M335" s="4">
        <v>3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/>
    </row>
    <row r="336" spans="1:206" x14ac:dyDescent="0.2">
      <c r="A336" s="4">
        <v>50</v>
      </c>
      <c r="B336" s="4">
        <v>0</v>
      </c>
      <c r="C336" s="4">
        <v>0</v>
      </c>
      <c r="D336" s="4">
        <v>1</v>
      </c>
      <c r="E336" s="4">
        <v>231</v>
      </c>
      <c r="F336" s="4">
        <f>ROUND(Source!BB323,O336)</f>
        <v>0</v>
      </c>
      <c r="G336" s="4" t="s">
        <v>192</v>
      </c>
      <c r="H336" s="4" t="s">
        <v>193</v>
      </c>
      <c r="I336" s="4"/>
      <c r="J336" s="4"/>
      <c r="K336" s="4">
        <v>231</v>
      </c>
      <c r="L336" s="4">
        <v>12</v>
      </c>
      <c r="M336" s="4">
        <v>3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/>
    </row>
    <row r="337" spans="1:23" x14ac:dyDescent="0.2">
      <c r="A337" s="4">
        <v>50</v>
      </c>
      <c r="B337" s="4">
        <v>0</v>
      </c>
      <c r="C337" s="4">
        <v>0</v>
      </c>
      <c r="D337" s="4">
        <v>1</v>
      </c>
      <c r="E337" s="4">
        <v>204</v>
      </c>
      <c r="F337" s="4">
        <f>ROUND(Source!R323,O337)</f>
        <v>401.94</v>
      </c>
      <c r="G337" s="4" t="s">
        <v>194</v>
      </c>
      <c r="H337" s="4" t="s">
        <v>195</v>
      </c>
      <c r="I337" s="4"/>
      <c r="J337" s="4"/>
      <c r="K337" s="4">
        <v>204</v>
      </c>
      <c r="L337" s="4">
        <v>13</v>
      </c>
      <c r="M337" s="4">
        <v>3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/>
    </row>
    <row r="338" spans="1:23" x14ac:dyDescent="0.2">
      <c r="A338" s="4">
        <v>50</v>
      </c>
      <c r="B338" s="4">
        <v>0</v>
      </c>
      <c r="C338" s="4">
        <v>0</v>
      </c>
      <c r="D338" s="4">
        <v>1</v>
      </c>
      <c r="E338" s="4">
        <v>205</v>
      </c>
      <c r="F338" s="4">
        <f>ROUND(Source!S323,O338)</f>
        <v>110674.49</v>
      </c>
      <c r="G338" s="4" t="s">
        <v>196</v>
      </c>
      <c r="H338" s="4" t="s">
        <v>197</v>
      </c>
      <c r="I338" s="4"/>
      <c r="J338" s="4"/>
      <c r="K338" s="4">
        <v>205</v>
      </c>
      <c r="L338" s="4">
        <v>14</v>
      </c>
      <c r="M338" s="4">
        <v>3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/>
    </row>
    <row r="339" spans="1:23" x14ac:dyDescent="0.2">
      <c r="A339" s="4">
        <v>50</v>
      </c>
      <c r="B339" s="4">
        <v>0</v>
      </c>
      <c r="C339" s="4">
        <v>0</v>
      </c>
      <c r="D339" s="4">
        <v>1</v>
      </c>
      <c r="E339" s="4">
        <v>232</v>
      </c>
      <c r="F339" s="4">
        <f>ROUND(Source!BC323,O339)</f>
        <v>0</v>
      </c>
      <c r="G339" s="4" t="s">
        <v>198</v>
      </c>
      <c r="H339" s="4" t="s">
        <v>199</v>
      </c>
      <c r="I339" s="4"/>
      <c r="J339" s="4"/>
      <c r="K339" s="4">
        <v>232</v>
      </c>
      <c r="L339" s="4">
        <v>15</v>
      </c>
      <c r="M339" s="4">
        <v>3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/>
    </row>
    <row r="340" spans="1:23" x14ac:dyDescent="0.2">
      <c r="A340" s="4">
        <v>50</v>
      </c>
      <c r="B340" s="4">
        <v>0</v>
      </c>
      <c r="C340" s="4">
        <v>0</v>
      </c>
      <c r="D340" s="4">
        <v>1</v>
      </c>
      <c r="E340" s="4">
        <v>214</v>
      </c>
      <c r="F340" s="4">
        <f>ROUND(Source!AS323,O340)</f>
        <v>334684.65000000002</v>
      </c>
      <c r="G340" s="4" t="s">
        <v>200</v>
      </c>
      <c r="H340" s="4" t="s">
        <v>201</v>
      </c>
      <c r="I340" s="4"/>
      <c r="J340" s="4"/>
      <c r="K340" s="4">
        <v>214</v>
      </c>
      <c r="L340" s="4">
        <v>16</v>
      </c>
      <c r="M340" s="4">
        <v>3</v>
      </c>
      <c r="N340" s="4" t="s">
        <v>3</v>
      </c>
      <c r="O340" s="4">
        <v>2</v>
      </c>
      <c r="P340" s="4"/>
      <c r="Q340" s="4"/>
      <c r="R340" s="4"/>
      <c r="S340" s="4"/>
      <c r="T340" s="4"/>
      <c r="U340" s="4"/>
      <c r="V340" s="4"/>
      <c r="W340" s="4"/>
    </row>
    <row r="341" spans="1:23" x14ac:dyDescent="0.2">
      <c r="A341" s="4">
        <v>50</v>
      </c>
      <c r="B341" s="4">
        <v>0</v>
      </c>
      <c r="C341" s="4">
        <v>0</v>
      </c>
      <c r="D341" s="4">
        <v>1</v>
      </c>
      <c r="E341" s="4">
        <v>215</v>
      </c>
      <c r="F341" s="4">
        <f>ROUND(Source!AT323,O341)</f>
        <v>82113.08</v>
      </c>
      <c r="G341" s="4" t="s">
        <v>202</v>
      </c>
      <c r="H341" s="4" t="s">
        <v>203</v>
      </c>
      <c r="I341" s="4"/>
      <c r="J341" s="4"/>
      <c r="K341" s="4">
        <v>215</v>
      </c>
      <c r="L341" s="4">
        <v>17</v>
      </c>
      <c r="M341" s="4">
        <v>3</v>
      </c>
      <c r="N341" s="4" t="s">
        <v>3</v>
      </c>
      <c r="O341" s="4">
        <v>2</v>
      </c>
      <c r="P341" s="4"/>
      <c r="Q341" s="4"/>
      <c r="R341" s="4"/>
      <c r="S341" s="4"/>
      <c r="T341" s="4"/>
      <c r="U341" s="4"/>
      <c r="V341" s="4"/>
      <c r="W341" s="4"/>
    </row>
    <row r="342" spans="1:23" x14ac:dyDescent="0.2">
      <c r="A342" s="4">
        <v>50</v>
      </c>
      <c r="B342" s="4">
        <v>0</v>
      </c>
      <c r="C342" s="4">
        <v>0</v>
      </c>
      <c r="D342" s="4">
        <v>1</v>
      </c>
      <c r="E342" s="4">
        <v>217</v>
      </c>
      <c r="F342" s="4">
        <f>ROUND(Source!AU323,O342)</f>
        <v>0</v>
      </c>
      <c r="G342" s="4" t="s">
        <v>204</v>
      </c>
      <c r="H342" s="4" t="s">
        <v>205</v>
      </c>
      <c r="I342" s="4"/>
      <c r="J342" s="4"/>
      <c r="K342" s="4">
        <v>217</v>
      </c>
      <c r="L342" s="4">
        <v>18</v>
      </c>
      <c r="M342" s="4">
        <v>3</v>
      </c>
      <c r="N342" s="4" t="s">
        <v>3</v>
      </c>
      <c r="O342" s="4">
        <v>2</v>
      </c>
      <c r="P342" s="4"/>
      <c r="Q342" s="4"/>
      <c r="R342" s="4"/>
      <c r="S342" s="4"/>
      <c r="T342" s="4"/>
      <c r="U342" s="4"/>
      <c r="V342" s="4"/>
      <c r="W342" s="4"/>
    </row>
    <row r="343" spans="1:23" x14ac:dyDescent="0.2">
      <c r="A343" s="4">
        <v>50</v>
      </c>
      <c r="B343" s="4">
        <v>0</v>
      </c>
      <c r="C343" s="4">
        <v>0</v>
      </c>
      <c r="D343" s="4">
        <v>1</v>
      </c>
      <c r="E343" s="4">
        <v>230</v>
      </c>
      <c r="F343" s="4">
        <f>ROUND(Source!BA323,O343)</f>
        <v>0</v>
      </c>
      <c r="G343" s="4" t="s">
        <v>206</v>
      </c>
      <c r="H343" s="4" t="s">
        <v>207</v>
      </c>
      <c r="I343" s="4"/>
      <c r="J343" s="4"/>
      <c r="K343" s="4">
        <v>230</v>
      </c>
      <c r="L343" s="4">
        <v>19</v>
      </c>
      <c r="M343" s="4">
        <v>3</v>
      </c>
      <c r="N343" s="4" t="s">
        <v>3</v>
      </c>
      <c r="O343" s="4">
        <v>2</v>
      </c>
      <c r="P343" s="4"/>
      <c r="Q343" s="4"/>
      <c r="R343" s="4"/>
      <c r="S343" s="4"/>
      <c r="T343" s="4"/>
      <c r="U343" s="4"/>
      <c r="V343" s="4"/>
      <c r="W343" s="4"/>
    </row>
    <row r="344" spans="1:23" x14ac:dyDescent="0.2">
      <c r="A344" s="4">
        <v>50</v>
      </c>
      <c r="B344" s="4">
        <v>0</v>
      </c>
      <c r="C344" s="4">
        <v>0</v>
      </c>
      <c r="D344" s="4">
        <v>1</v>
      </c>
      <c r="E344" s="4">
        <v>206</v>
      </c>
      <c r="F344" s="4">
        <f>ROUND(Source!T323,O344)</f>
        <v>0</v>
      </c>
      <c r="G344" s="4" t="s">
        <v>208</v>
      </c>
      <c r="H344" s="4" t="s">
        <v>209</v>
      </c>
      <c r="I344" s="4"/>
      <c r="J344" s="4"/>
      <c r="K344" s="4">
        <v>206</v>
      </c>
      <c r="L344" s="4">
        <v>20</v>
      </c>
      <c r="M344" s="4">
        <v>3</v>
      </c>
      <c r="N344" s="4" t="s">
        <v>3</v>
      </c>
      <c r="O344" s="4">
        <v>2</v>
      </c>
      <c r="P344" s="4"/>
      <c r="Q344" s="4"/>
      <c r="R344" s="4"/>
      <c r="S344" s="4"/>
      <c r="T344" s="4"/>
      <c r="U344" s="4"/>
      <c r="V344" s="4"/>
      <c r="W344" s="4"/>
    </row>
    <row r="345" spans="1:23" x14ac:dyDescent="0.2">
      <c r="A345" s="4">
        <v>50</v>
      </c>
      <c r="B345" s="4">
        <v>0</v>
      </c>
      <c r="C345" s="4">
        <v>0</v>
      </c>
      <c r="D345" s="4">
        <v>1</v>
      </c>
      <c r="E345" s="4">
        <v>207</v>
      </c>
      <c r="F345" s="4">
        <f>Source!U323</f>
        <v>427.32707455000002</v>
      </c>
      <c r="G345" s="4" t="s">
        <v>210</v>
      </c>
      <c r="H345" s="4" t="s">
        <v>211</v>
      </c>
      <c r="I345" s="4"/>
      <c r="J345" s="4"/>
      <c r="K345" s="4">
        <v>207</v>
      </c>
      <c r="L345" s="4">
        <v>21</v>
      </c>
      <c r="M345" s="4">
        <v>3</v>
      </c>
      <c r="N345" s="4" t="s">
        <v>3</v>
      </c>
      <c r="O345" s="4">
        <v>-1</v>
      </c>
      <c r="P345" s="4"/>
      <c r="Q345" s="4"/>
      <c r="R345" s="4"/>
      <c r="S345" s="4"/>
      <c r="T345" s="4"/>
      <c r="U345" s="4"/>
      <c r="V345" s="4"/>
      <c r="W345" s="4"/>
    </row>
    <row r="346" spans="1:23" x14ac:dyDescent="0.2">
      <c r="A346" s="4">
        <v>50</v>
      </c>
      <c r="B346" s="4">
        <v>0</v>
      </c>
      <c r="C346" s="4">
        <v>0</v>
      </c>
      <c r="D346" s="4">
        <v>1</v>
      </c>
      <c r="E346" s="4">
        <v>208</v>
      </c>
      <c r="F346" s="4">
        <f>Source!V323</f>
        <v>1.0416612499999998</v>
      </c>
      <c r="G346" s="4" t="s">
        <v>212</v>
      </c>
      <c r="H346" s="4" t="s">
        <v>213</v>
      </c>
      <c r="I346" s="4"/>
      <c r="J346" s="4"/>
      <c r="K346" s="4">
        <v>208</v>
      </c>
      <c r="L346" s="4">
        <v>22</v>
      </c>
      <c r="M346" s="4">
        <v>3</v>
      </c>
      <c r="N346" s="4" t="s">
        <v>3</v>
      </c>
      <c r="O346" s="4">
        <v>-1</v>
      </c>
      <c r="P346" s="4"/>
      <c r="Q346" s="4"/>
      <c r="R346" s="4"/>
      <c r="S346" s="4"/>
      <c r="T346" s="4"/>
      <c r="U346" s="4"/>
      <c r="V346" s="4"/>
      <c r="W346" s="4"/>
    </row>
    <row r="347" spans="1:23" x14ac:dyDescent="0.2">
      <c r="A347" s="4">
        <v>50</v>
      </c>
      <c r="B347" s="4">
        <v>0</v>
      </c>
      <c r="C347" s="4">
        <v>0</v>
      </c>
      <c r="D347" s="4">
        <v>1</v>
      </c>
      <c r="E347" s="4">
        <v>209</v>
      </c>
      <c r="F347" s="4">
        <f>ROUND(Source!W323,O347)</f>
        <v>5.08</v>
      </c>
      <c r="G347" s="4" t="s">
        <v>214</v>
      </c>
      <c r="H347" s="4" t="s">
        <v>215</v>
      </c>
      <c r="I347" s="4"/>
      <c r="J347" s="4"/>
      <c r="K347" s="4">
        <v>209</v>
      </c>
      <c r="L347" s="4">
        <v>23</v>
      </c>
      <c r="M347" s="4">
        <v>3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/>
    </row>
    <row r="348" spans="1:23" x14ac:dyDescent="0.2">
      <c r="A348" s="4">
        <v>50</v>
      </c>
      <c r="B348" s="4">
        <v>0</v>
      </c>
      <c r="C348" s="4">
        <v>0</v>
      </c>
      <c r="D348" s="4">
        <v>1</v>
      </c>
      <c r="E348" s="4">
        <v>210</v>
      </c>
      <c r="F348" s="4">
        <f>ROUND(Source!X323,O348)</f>
        <v>101146.92</v>
      </c>
      <c r="G348" s="4" t="s">
        <v>216</v>
      </c>
      <c r="H348" s="4" t="s">
        <v>217</v>
      </c>
      <c r="I348" s="4"/>
      <c r="J348" s="4"/>
      <c r="K348" s="4">
        <v>210</v>
      </c>
      <c r="L348" s="4">
        <v>24</v>
      </c>
      <c r="M348" s="4">
        <v>3</v>
      </c>
      <c r="N348" s="4" t="s">
        <v>3</v>
      </c>
      <c r="O348" s="4">
        <v>2</v>
      </c>
      <c r="P348" s="4"/>
      <c r="Q348" s="4"/>
      <c r="R348" s="4"/>
      <c r="S348" s="4"/>
      <c r="T348" s="4"/>
      <c r="U348" s="4"/>
      <c r="V348" s="4"/>
      <c r="W348" s="4"/>
    </row>
    <row r="349" spans="1:23" x14ac:dyDescent="0.2">
      <c r="A349" s="4">
        <v>50</v>
      </c>
      <c r="B349" s="4">
        <v>0</v>
      </c>
      <c r="C349" s="4">
        <v>0</v>
      </c>
      <c r="D349" s="4">
        <v>1</v>
      </c>
      <c r="E349" s="4">
        <v>211</v>
      </c>
      <c r="F349" s="4">
        <f>ROUND(Source!Y323,O349)</f>
        <v>58430.03</v>
      </c>
      <c r="G349" s="4" t="s">
        <v>218</v>
      </c>
      <c r="H349" s="4" t="s">
        <v>219</v>
      </c>
      <c r="I349" s="4"/>
      <c r="J349" s="4"/>
      <c r="K349" s="4">
        <v>211</v>
      </c>
      <c r="L349" s="4">
        <v>25</v>
      </c>
      <c r="M349" s="4">
        <v>3</v>
      </c>
      <c r="N349" s="4" t="s">
        <v>3</v>
      </c>
      <c r="O349" s="4">
        <v>2</v>
      </c>
      <c r="P349" s="4"/>
      <c r="Q349" s="4"/>
      <c r="R349" s="4"/>
      <c r="S349" s="4"/>
      <c r="T349" s="4"/>
      <c r="U349" s="4"/>
      <c r="V349" s="4"/>
      <c r="W349" s="4"/>
    </row>
    <row r="350" spans="1:23" x14ac:dyDescent="0.2">
      <c r="A350" s="4">
        <v>50</v>
      </c>
      <c r="B350" s="4">
        <v>0</v>
      </c>
      <c r="C350" s="4">
        <v>0</v>
      </c>
      <c r="D350" s="4">
        <v>1</v>
      </c>
      <c r="E350" s="4">
        <v>0</v>
      </c>
      <c r="F350" s="4">
        <f>ROUND(Source!AR323,O350)</f>
        <v>416797.73</v>
      </c>
      <c r="G350" s="4" t="s">
        <v>220</v>
      </c>
      <c r="H350" s="4" t="s">
        <v>221</v>
      </c>
      <c r="I350" s="4"/>
      <c r="J350" s="4"/>
      <c r="K350" s="4">
        <v>224</v>
      </c>
      <c r="L350" s="4">
        <v>26</v>
      </c>
      <c r="M350" s="4">
        <v>3</v>
      </c>
      <c r="N350" s="4" t="s">
        <v>3</v>
      </c>
      <c r="O350" s="4">
        <v>2</v>
      </c>
      <c r="P350" s="4"/>
      <c r="Q350" s="4"/>
      <c r="R350" s="4"/>
      <c r="S350" s="4"/>
      <c r="T350" s="4"/>
      <c r="U350" s="4"/>
      <c r="V350" s="4"/>
      <c r="W350" s="4"/>
    </row>
    <row r="351" spans="1:23" x14ac:dyDescent="0.2">
      <c r="A351" s="4">
        <v>50</v>
      </c>
      <c r="B351" s="4">
        <v>1</v>
      </c>
      <c r="C351" s="4">
        <v>0</v>
      </c>
      <c r="D351" s="4">
        <v>2</v>
      </c>
      <c r="E351" s="4">
        <v>0</v>
      </c>
      <c r="F351" s="4">
        <f>ROUND(F325+F348+F349,O351)</f>
        <v>416797.73</v>
      </c>
      <c r="G351" s="4" t="s">
        <v>364</v>
      </c>
      <c r="H351" s="4" t="s">
        <v>364</v>
      </c>
      <c r="I351" s="4"/>
      <c r="J351" s="4"/>
      <c r="K351" s="4">
        <v>212</v>
      </c>
      <c r="L351" s="4">
        <v>27</v>
      </c>
      <c r="M351" s="4">
        <v>0</v>
      </c>
      <c r="N351" s="4" t="s">
        <v>3</v>
      </c>
      <c r="O351" s="4">
        <v>2</v>
      </c>
      <c r="P351" s="4"/>
      <c r="Q351" s="4"/>
      <c r="R351" s="4"/>
      <c r="S351" s="4"/>
      <c r="T351" s="4"/>
      <c r="U351" s="4"/>
      <c r="V351" s="4"/>
      <c r="W351" s="4"/>
    </row>
    <row r="352" spans="1:23" x14ac:dyDescent="0.2">
      <c r="A352" s="4">
        <v>50</v>
      </c>
      <c r="B352" s="4">
        <v>1</v>
      </c>
      <c r="C352" s="4">
        <v>0</v>
      </c>
      <c r="D352" s="4">
        <v>2</v>
      </c>
      <c r="E352" s="4">
        <v>0</v>
      </c>
      <c r="F352" s="4">
        <f>ROUND(F351*0.2,O352)</f>
        <v>83359.55</v>
      </c>
      <c r="G352" s="4" t="s">
        <v>365</v>
      </c>
      <c r="H352" s="4" t="s">
        <v>366</v>
      </c>
      <c r="I352" s="4"/>
      <c r="J352" s="4"/>
      <c r="K352" s="4">
        <v>212</v>
      </c>
      <c r="L352" s="4">
        <v>28</v>
      </c>
      <c r="M352" s="4">
        <v>0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/>
    </row>
    <row r="353" spans="1:23" x14ac:dyDescent="0.2">
      <c r="A353" s="4">
        <v>50</v>
      </c>
      <c r="B353" s="4">
        <v>1</v>
      </c>
      <c r="C353" s="4">
        <v>0</v>
      </c>
      <c r="D353" s="4">
        <v>2</v>
      </c>
      <c r="E353" s="4">
        <v>224</v>
      </c>
      <c r="F353" s="4">
        <f>ROUND(F351+F352,O353)</f>
        <v>500157.28</v>
      </c>
      <c r="G353" s="4" t="s">
        <v>367</v>
      </c>
      <c r="H353" s="4" t="s">
        <v>367</v>
      </c>
      <c r="I353" s="4"/>
      <c r="J353" s="4"/>
      <c r="K353" s="4">
        <v>212</v>
      </c>
      <c r="L353" s="4">
        <v>29</v>
      </c>
      <c r="M353" s="4">
        <v>0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/>
    </row>
    <row r="356" spans="1:23" x14ac:dyDescent="0.2">
      <c r="A356">
        <v>70</v>
      </c>
      <c r="B356">
        <v>1</v>
      </c>
      <c r="D356">
        <v>1</v>
      </c>
      <c r="E356" t="s">
        <v>368</v>
      </c>
      <c r="F356" t="s">
        <v>369</v>
      </c>
      <c r="G356">
        <v>0</v>
      </c>
      <c r="H356">
        <v>0</v>
      </c>
      <c r="I356" t="s">
        <v>3</v>
      </c>
      <c r="J356">
        <v>1</v>
      </c>
      <c r="K356">
        <v>0</v>
      </c>
      <c r="L356" t="s">
        <v>3</v>
      </c>
      <c r="M356" t="s">
        <v>3</v>
      </c>
      <c r="N356">
        <v>0</v>
      </c>
    </row>
    <row r="357" spans="1:23" x14ac:dyDescent="0.2">
      <c r="A357">
        <v>70</v>
      </c>
      <c r="B357">
        <v>1</v>
      </c>
      <c r="D357">
        <v>2</v>
      </c>
      <c r="E357" t="s">
        <v>370</v>
      </c>
      <c r="F357" t="s">
        <v>371</v>
      </c>
      <c r="G357">
        <v>1</v>
      </c>
      <c r="H357">
        <v>0</v>
      </c>
      <c r="I357" t="s">
        <v>3</v>
      </c>
      <c r="J357">
        <v>1</v>
      </c>
      <c r="K357">
        <v>0</v>
      </c>
      <c r="L357" t="s">
        <v>3</v>
      </c>
      <c r="M357" t="s">
        <v>3</v>
      </c>
      <c r="N357">
        <v>0</v>
      </c>
    </row>
    <row r="358" spans="1:23" x14ac:dyDescent="0.2">
      <c r="A358">
        <v>70</v>
      </c>
      <c r="B358">
        <v>1</v>
      </c>
      <c r="D358">
        <v>3</v>
      </c>
      <c r="E358" t="s">
        <v>372</v>
      </c>
      <c r="F358" t="s">
        <v>373</v>
      </c>
      <c r="G358">
        <v>0</v>
      </c>
      <c r="H358">
        <v>0</v>
      </c>
      <c r="I358" t="s">
        <v>3</v>
      </c>
      <c r="J358">
        <v>1</v>
      </c>
      <c r="K358">
        <v>0</v>
      </c>
      <c r="L358" t="s">
        <v>3</v>
      </c>
      <c r="M358" t="s">
        <v>3</v>
      </c>
      <c r="N358">
        <v>0</v>
      </c>
    </row>
    <row r="359" spans="1:23" x14ac:dyDescent="0.2">
      <c r="A359">
        <v>70</v>
      </c>
      <c r="B359">
        <v>1</v>
      </c>
      <c r="D359">
        <v>4</v>
      </c>
      <c r="E359" t="s">
        <v>374</v>
      </c>
      <c r="F359" t="s">
        <v>375</v>
      </c>
      <c r="G359">
        <v>0</v>
      </c>
      <c r="H359">
        <v>0</v>
      </c>
      <c r="I359" t="s">
        <v>376</v>
      </c>
      <c r="J359">
        <v>0</v>
      </c>
      <c r="K359">
        <v>0</v>
      </c>
      <c r="L359" t="s">
        <v>3</v>
      </c>
      <c r="M359" t="s">
        <v>3</v>
      </c>
      <c r="N359">
        <v>0</v>
      </c>
    </row>
    <row r="360" spans="1:23" x14ac:dyDescent="0.2">
      <c r="A360">
        <v>70</v>
      </c>
      <c r="B360">
        <v>1</v>
      </c>
      <c r="D360">
        <v>5</v>
      </c>
      <c r="E360" t="s">
        <v>377</v>
      </c>
      <c r="F360" t="s">
        <v>378</v>
      </c>
      <c r="G360">
        <v>0</v>
      </c>
      <c r="H360">
        <v>0</v>
      </c>
      <c r="I360" t="s">
        <v>379</v>
      </c>
      <c r="J360">
        <v>0</v>
      </c>
      <c r="K360">
        <v>0</v>
      </c>
      <c r="L360" t="s">
        <v>3</v>
      </c>
      <c r="M360" t="s">
        <v>3</v>
      </c>
      <c r="N360">
        <v>0</v>
      </c>
    </row>
    <row r="361" spans="1:23" x14ac:dyDescent="0.2">
      <c r="A361">
        <v>70</v>
      </c>
      <c r="B361">
        <v>1</v>
      </c>
      <c r="D361">
        <v>6</v>
      </c>
      <c r="E361" t="s">
        <v>380</v>
      </c>
      <c r="F361" t="s">
        <v>381</v>
      </c>
      <c r="G361">
        <v>0</v>
      </c>
      <c r="H361">
        <v>0</v>
      </c>
      <c r="I361" t="s">
        <v>382</v>
      </c>
      <c r="J361">
        <v>0</v>
      </c>
      <c r="K361">
        <v>0</v>
      </c>
      <c r="L361" t="s">
        <v>3</v>
      </c>
      <c r="M361" t="s">
        <v>3</v>
      </c>
      <c r="N361">
        <v>0</v>
      </c>
    </row>
    <row r="362" spans="1:23" x14ac:dyDescent="0.2">
      <c r="A362">
        <v>70</v>
      </c>
      <c r="B362">
        <v>1</v>
      </c>
      <c r="D362">
        <v>7</v>
      </c>
      <c r="E362" t="s">
        <v>383</v>
      </c>
      <c r="F362" t="s">
        <v>384</v>
      </c>
      <c r="G362">
        <v>1</v>
      </c>
      <c r="H362">
        <v>0</v>
      </c>
      <c r="I362" t="s">
        <v>3</v>
      </c>
      <c r="J362">
        <v>0</v>
      </c>
      <c r="K362">
        <v>0</v>
      </c>
      <c r="L362" t="s">
        <v>3</v>
      </c>
      <c r="M362" t="s">
        <v>3</v>
      </c>
      <c r="N362">
        <v>0</v>
      </c>
    </row>
    <row r="363" spans="1:23" x14ac:dyDescent="0.2">
      <c r="A363">
        <v>70</v>
      </c>
      <c r="B363">
        <v>1</v>
      </c>
      <c r="D363">
        <v>8</v>
      </c>
      <c r="E363" t="s">
        <v>385</v>
      </c>
      <c r="F363" t="s">
        <v>386</v>
      </c>
      <c r="G363">
        <v>0</v>
      </c>
      <c r="H363">
        <v>0</v>
      </c>
      <c r="I363" t="s">
        <v>387</v>
      </c>
      <c r="J363">
        <v>0</v>
      </c>
      <c r="K363">
        <v>0</v>
      </c>
      <c r="L363" t="s">
        <v>3</v>
      </c>
      <c r="M363" t="s">
        <v>3</v>
      </c>
      <c r="N363">
        <v>0</v>
      </c>
    </row>
    <row r="364" spans="1:23" x14ac:dyDescent="0.2">
      <c r="A364">
        <v>70</v>
      </c>
      <c r="B364">
        <v>1</v>
      </c>
      <c r="D364">
        <v>9</v>
      </c>
      <c r="E364" t="s">
        <v>388</v>
      </c>
      <c r="F364" t="s">
        <v>389</v>
      </c>
      <c r="G364">
        <v>0</v>
      </c>
      <c r="H364">
        <v>0</v>
      </c>
      <c r="I364" t="s">
        <v>390</v>
      </c>
      <c r="J364">
        <v>0</v>
      </c>
      <c r="K364">
        <v>0</v>
      </c>
      <c r="L364" t="s">
        <v>3</v>
      </c>
      <c r="M364" t="s">
        <v>3</v>
      </c>
      <c r="N364">
        <v>0</v>
      </c>
    </row>
    <row r="365" spans="1:23" x14ac:dyDescent="0.2">
      <c r="A365">
        <v>70</v>
      </c>
      <c r="B365">
        <v>1</v>
      </c>
      <c r="D365">
        <v>10</v>
      </c>
      <c r="E365" t="s">
        <v>391</v>
      </c>
      <c r="F365" t="s">
        <v>392</v>
      </c>
      <c r="G365">
        <v>0</v>
      </c>
      <c r="H365">
        <v>0</v>
      </c>
      <c r="I365" t="s">
        <v>393</v>
      </c>
      <c r="J365">
        <v>0</v>
      </c>
      <c r="K365">
        <v>0</v>
      </c>
      <c r="L365" t="s">
        <v>3</v>
      </c>
      <c r="M365" t="s">
        <v>3</v>
      </c>
      <c r="N365">
        <v>0</v>
      </c>
    </row>
    <row r="366" spans="1:23" x14ac:dyDescent="0.2">
      <c r="A366">
        <v>70</v>
      </c>
      <c r="B366">
        <v>1</v>
      </c>
      <c r="D366">
        <v>11</v>
      </c>
      <c r="E366" t="s">
        <v>394</v>
      </c>
      <c r="F366" t="s">
        <v>395</v>
      </c>
      <c r="G366">
        <v>0</v>
      </c>
      <c r="H366">
        <v>0</v>
      </c>
      <c r="I366" t="s">
        <v>396</v>
      </c>
      <c r="J366">
        <v>0</v>
      </c>
      <c r="K366">
        <v>0</v>
      </c>
      <c r="L366" t="s">
        <v>3</v>
      </c>
      <c r="M366" t="s">
        <v>3</v>
      </c>
      <c r="N366">
        <v>0</v>
      </c>
    </row>
    <row r="367" spans="1:23" x14ac:dyDescent="0.2">
      <c r="A367">
        <v>70</v>
      </c>
      <c r="B367">
        <v>1</v>
      </c>
      <c r="D367">
        <v>12</v>
      </c>
      <c r="E367" t="s">
        <v>397</v>
      </c>
      <c r="F367" t="s">
        <v>398</v>
      </c>
      <c r="G367">
        <v>0</v>
      </c>
      <c r="H367">
        <v>0</v>
      </c>
      <c r="I367" t="s">
        <v>3</v>
      </c>
      <c r="J367">
        <v>0</v>
      </c>
      <c r="K367">
        <v>0</v>
      </c>
      <c r="L367" t="s">
        <v>3</v>
      </c>
      <c r="M367" t="s">
        <v>3</v>
      </c>
      <c r="N367">
        <v>0</v>
      </c>
    </row>
    <row r="368" spans="1:23" x14ac:dyDescent="0.2">
      <c r="A368">
        <v>70</v>
      </c>
      <c r="B368">
        <v>1</v>
      </c>
      <c r="D368">
        <v>1</v>
      </c>
      <c r="E368" t="s">
        <v>399</v>
      </c>
      <c r="F368" t="s">
        <v>400</v>
      </c>
      <c r="G368">
        <v>0.9</v>
      </c>
      <c r="H368">
        <v>1</v>
      </c>
      <c r="I368" t="s">
        <v>401</v>
      </c>
      <c r="J368">
        <v>0</v>
      </c>
      <c r="K368">
        <v>0</v>
      </c>
      <c r="L368" t="s">
        <v>3</v>
      </c>
      <c r="M368" t="s">
        <v>3</v>
      </c>
      <c r="N368">
        <v>0</v>
      </c>
    </row>
    <row r="369" spans="1:15" x14ac:dyDescent="0.2">
      <c r="A369">
        <v>70</v>
      </c>
      <c r="B369">
        <v>1</v>
      </c>
      <c r="D369">
        <v>2</v>
      </c>
      <c r="E369" t="s">
        <v>402</v>
      </c>
      <c r="F369" t="s">
        <v>403</v>
      </c>
      <c r="G369">
        <v>0.85</v>
      </c>
      <c r="H369">
        <v>1</v>
      </c>
      <c r="I369" t="s">
        <v>404</v>
      </c>
      <c r="J369">
        <v>0</v>
      </c>
      <c r="K369">
        <v>0</v>
      </c>
      <c r="L369" t="s">
        <v>3</v>
      </c>
      <c r="M369" t="s">
        <v>3</v>
      </c>
      <c r="N369">
        <v>0</v>
      </c>
    </row>
    <row r="370" spans="1:15" x14ac:dyDescent="0.2">
      <c r="A370">
        <v>70</v>
      </c>
      <c r="B370">
        <v>1</v>
      </c>
      <c r="D370">
        <v>3</v>
      </c>
      <c r="E370" t="s">
        <v>405</v>
      </c>
      <c r="F370" t="s">
        <v>406</v>
      </c>
      <c r="G370">
        <v>1</v>
      </c>
      <c r="H370">
        <v>0.85</v>
      </c>
      <c r="I370" t="s">
        <v>407</v>
      </c>
      <c r="J370">
        <v>0</v>
      </c>
      <c r="K370">
        <v>0</v>
      </c>
      <c r="L370" t="s">
        <v>3</v>
      </c>
      <c r="M370" t="s">
        <v>3</v>
      </c>
      <c r="N370">
        <v>0</v>
      </c>
    </row>
    <row r="371" spans="1:15" x14ac:dyDescent="0.2">
      <c r="A371">
        <v>70</v>
      </c>
      <c r="B371">
        <v>1</v>
      </c>
      <c r="D371">
        <v>4</v>
      </c>
      <c r="E371" t="s">
        <v>408</v>
      </c>
      <c r="F371" t="s">
        <v>409</v>
      </c>
      <c r="G371">
        <v>1</v>
      </c>
      <c r="H371">
        <v>0</v>
      </c>
      <c r="I371" t="s">
        <v>3</v>
      </c>
      <c r="J371">
        <v>0</v>
      </c>
      <c r="K371">
        <v>0</v>
      </c>
      <c r="L371" t="s">
        <v>3</v>
      </c>
      <c r="M371" t="s">
        <v>3</v>
      </c>
      <c r="N371">
        <v>0</v>
      </c>
    </row>
    <row r="372" spans="1:15" x14ac:dyDescent="0.2">
      <c r="A372">
        <v>70</v>
      </c>
      <c r="B372">
        <v>1</v>
      </c>
      <c r="D372">
        <v>5</v>
      </c>
      <c r="E372" t="s">
        <v>410</v>
      </c>
      <c r="F372" t="s">
        <v>411</v>
      </c>
      <c r="G372">
        <v>1</v>
      </c>
      <c r="H372">
        <v>0.8</v>
      </c>
      <c r="I372" t="s">
        <v>412</v>
      </c>
      <c r="J372">
        <v>0</v>
      </c>
      <c r="K372">
        <v>0</v>
      </c>
      <c r="L372" t="s">
        <v>3</v>
      </c>
      <c r="M372" t="s">
        <v>3</v>
      </c>
      <c r="N372">
        <v>0</v>
      </c>
    </row>
    <row r="373" spans="1:15" x14ac:dyDescent="0.2">
      <c r="A373">
        <v>70</v>
      </c>
      <c r="B373">
        <v>1</v>
      </c>
      <c r="D373">
        <v>6</v>
      </c>
      <c r="E373" t="s">
        <v>413</v>
      </c>
      <c r="F373" t="s">
        <v>414</v>
      </c>
      <c r="G373">
        <v>0.85</v>
      </c>
      <c r="H373">
        <v>0</v>
      </c>
      <c r="I373" t="s">
        <v>3</v>
      </c>
      <c r="J373">
        <v>0</v>
      </c>
      <c r="K373">
        <v>0</v>
      </c>
      <c r="L373" t="s">
        <v>3</v>
      </c>
      <c r="M373" t="s">
        <v>3</v>
      </c>
      <c r="N373">
        <v>0</v>
      </c>
    </row>
    <row r="374" spans="1:15" x14ac:dyDescent="0.2">
      <c r="A374">
        <v>70</v>
      </c>
      <c r="B374">
        <v>1</v>
      </c>
      <c r="D374">
        <v>7</v>
      </c>
      <c r="E374" t="s">
        <v>415</v>
      </c>
      <c r="F374" t="s">
        <v>416</v>
      </c>
      <c r="G374">
        <v>0.8</v>
      </c>
      <c r="H374">
        <v>0</v>
      </c>
      <c r="I374" t="s">
        <v>3</v>
      </c>
      <c r="J374">
        <v>0</v>
      </c>
      <c r="K374">
        <v>0</v>
      </c>
      <c r="L374" t="s">
        <v>3</v>
      </c>
      <c r="M374" t="s">
        <v>3</v>
      </c>
      <c r="N374">
        <v>0</v>
      </c>
    </row>
    <row r="375" spans="1:15" x14ac:dyDescent="0.2">
      <c r="A375">
        <v>70</v>
      </c>
      <c r="B375">
        <v>1</v>
      </c>
      <c r="D375">
        <v>8</v>
      </c>
      <c r="E375" t="s">
        <v>417</v>
      </c>
      <c r="F375" t="s">
        <v>418</v>
      </c>
      <c r="G375">
        <v>0.7</v>
      </c>
      <c r="H375">
        <v>0</v>
      </c>
      <c r="I375" t="s">
        <v>3</v>
      </c>
      <c r="J375">
        <v>0</v>
      </c>
      <c r="K375">
        <v>0</v>
      </c>
      <c r="L375" t="s">
        <v>3</v>
      </c>
      <c r="M375" t="s">
        <v>3</v>
      </c>
      <c r="N375">
        <v>0</v>
      </c>
    </row>
    <row r="376" spans="1:15" x14ac:dyDescent="0.2">
      <c r="A376">
        <v>70</v>
      </c>
      <c r="B376">
        <v>1</v>
      </c>
      <c r="D376">
        <v>9</v>
      </c>
      <c r="E376" t="s">
        <v>419</v>
      </c>
      <c r="F376" t="s">
        <v>420</v>
      </c>
      <c r="G376">
        <v>0.9</v>
      </c>
      <c r="H376">
        <v>0</v>
      </c>
      <c r="I376" t="s">
        <v>3</v>
      </c>
      <c r="J376">
        <v>0</v>
      </c>
      <c r="K376">
        <v>0</v>
      </c>
      <c r="L376" t="s">
        <v>3</v>
      </c>
      <c r="M376" t="s">
        <v>3</v>
      </c>
      <c r="N376">
        <v>0</v>
      </c>
    </row>
    <row r="377" spans="1:15" x14ac:dyDescent="0.2">
      <c r="A377">
        <v>70</v>
      </c>
      <c r="B377">
        <v>1</v>
      </c>
      <c r="D377">
        <v>10</v>
      </c>
      <c r="E377" t="s">
        <v>421</v>
      </c>
      <c r="F377" t="s">
        <v>422</v>
      </c>
      <c r="G377">
        <v>0.6</v>
      </c>
      <c r="H377">
        <v>0</v>
      </c>
      <c r="I377" t="s">
        <v>3</v>
      </c>
      <c r="J377">
        <v>0</v>
      </c>
      <c r="K377">
        <v>0</v>
      </c>
      <c r="L377" t="s">
        <v>3</v>
      </c>
      <c r="M377" t="s">
        <v>3</v>
      </c>
      <c r="N377">
        <v>0</v>
      </c>
    </row>
    <row r="378" spans="1:15" x14ac:dyDescent="0.2">
      <c r="A378">
        <v>70</v>
      </c>
      <c r="B378">
        <v>1</v>
      </c>
      <c r="D378">
        <v>11</v>
      </c>
      <c r="E378" t="s">
        <v>423</v>
      </c>
      <c r="F378" t="s">
        <v>424</v>
      </c>
      <c r="G378">
        <v>1.2</v>
      </c>
      <c r="H378">
        <v>0</v>
      </c>
      <c r="I378" t="s">
        <v>3</v>
      </c>
      <c r="J378">
        <v>0</v>
      </c>
      <c r="K378">
        <v>0</v>
      </c>
      <c r="L378" t="s">
        <v>3</v>
      </c>
      <c r="M378" t="s">
        <v>3</v>
      </c>
      <c r="N378">
        <v>0</v>
      </c>
    </row>
    <row r="379" spans="1:15" x14ac:dyDescent="0.2">
      <c r="A379">
        <v>70</v>
      </c>
      <c r="B379">
        <v>1</v>
      </c>
      <c r="D379">
        <v>12</v>
      </c>
      <c r="E379" t="s">
        <v>425</v>
      </c>
      <c r="F379" t="s">
        <v>426</v>
      </c>
      <c r="G379">
        <v>0</v>
      </c>
      <c r="H379">
        <v>0</v>
      </c>
      <c r="I379" t="s">
        <v>3</v>
      </c>
      <c r="J379">
        <v>0</v>
      </c>
      <c r="K379">
        <v>0</v>
      </c>
      <c r="L379" t="s">
        <v>3</v>
      </c>
      <c r="M379" t="s">
        <v>3</v>
      </c>
      <c r="N379">
        <v>0</v>
      </c>
    </row>
    <row r="380" spans="1:15" x14ac:dyDescent="0.2">
      <c r="A380">
        <v>70</v>
      </c>
      <c r="B380">
        <v>1</v>
      </c>
      <c r="D380">
        <v>13</v>
      </c>
      <c r="E380" t="s">
        <v>427</v>
      </c>
      <c r="F380" t="s">
        <v>428</v>
      </c>
      <c r="G380">
        <v>1</v>
      </c>
      <c r="H380">
        <v>0</v>
      </c>
      <c r="I380" t="s">
        <v>3</v>
      </c>
      <c r="J380">
        <v>0</v>
      </c>
      <c r="K380">
        <v>0</v>
      </c>
      <c r="L380" t="s">
        <v>3</v>
      </c>
      <c r="M380" t="s">
        <v>3</v>
      </c>
      <c r="N380">
        <v>0</v>
      </c>
    </row>
    <row r="382" spans="1:15" x14ac:dyDescent="0.2">
      <c r="A382">
        <v>-1</v>
      </c>
    </row>
    <row r="384" spans="1:15" x14ac:dyDescent="0.2">
      <c r="A384" s="3">
        <v>75</v>
      </c>
      <c r="B384" s="3" t="s">
        <v>429</v>
      </c>
      <c r="C384" s="3">
        <v>2019</v>
      </c>
      <c r="D384" s="3">
        <v>0</v>
      </c>
      <c r="E384" s="3">
        <v>9</v>
      </c>
      <c r="F384" s="3"/>
      <c r="G384" s="3">
        <v>0</v>
      </c>
      <c r="H384" s="3">
        <v>1</v>
      </c>
      <c r="I384" s="3">
        <v>0</v>
      </c>
      <c r="J384" s="3">
        <v>1</v>
      </c>
      <c r="K384" s="3">
        <v>0</v>
      </c>
      <c r="L384" s="3">
        <v>0</v>
      </c>
      <c r="M384" s="3">
        <v>0</v>
      </c>
      <c r="N384" s="3">
        <v>42104813</v>
      </c>
      <c r="O384" s="3">
        <v>1</v>
      </c>
    </row>
    <row r="385" spans="1:27" x14ac:dyDescent="0.2">
      <c r="A385" s="5">
        <v>1</v>
      </c>
      <c r="B385" s="5" t="s">
        <v>430</v>
      </c>
      <c r="C385" s="5" t="s">
        <v>431</v>
      </c>
      <c r="D385" s="5">
        <v>2019</v>
      </c>
      <c r="E385" s="5">
        <v>9</v>
      </c>
      <c r="F385" s="5">
        <v>1</v>
      </c>
      <c r="G385" s="5">
        <v>1</v>
      </c>
      <c r="H385" s="5">
        <v>0</v>
      </c>
      <c r="I385" s="5">
        <v>2</v>
      </c>
      <c r="J385" s="5">
        <v>1</v>
      </c>
      <c r="K385" s="5">
        <v>1</v>
      </c>
      <c r="L385" s="5">
        <v>1</v>
      </c>
      <c r="M385" s="5">
        <v>1</v>
      </c>
      <c r="N385" s="5">
        <v>1</v>
      </c>
      <c r="O385" s="5">
        <v>1</v>
      </c>
      <c r="P385" s="5">
        <v>1</v>
      </c>
      <c r="Q385" s="5">
        <v>1</v>
      </c>
      <c r="R385" s="5" t="s">
        <v>3</v>
      </c>
      <c r="S385" s="5" t="s">
        <v>3</v>
      </c>
      <c r="T385" s="5" t="s">
        <v>3</v>
      </c>
      <c r="U385" s="5" t="s">
        <v>3</v>
      </c>
      <c r="V385" s="5" t="s">
        <v>3</v>
      </c>
      <c r="W385" s="5" t="s">
        <v>3</v>
      </c>
      <c r="X385" s="5" t="s">
        <v>3</v>
      </c>
      <c r="Y385" s="5" t="s">
        <v>3</v>
      </c>
      <c r="Z385" s="5" t="s">
        <v>3</v>
      </c>
      <c r="AA385" s="5" t="s">
        <v>3</v>
      </c>
    </row>
    <row r="386" spans="1:27" x14ac:dyDescent="0.2">
      <c r="A386" s="5">
        <v>2</v>
      </c>
      <c r="B386" s="5" t="s">
        <v>432</v>
      </c>
      <c r="C386" s="5" t="s">
        <v>433</v>
      </c>
      <c r="D386" s="5">
        <v>0</v>
      </c>
      <c r="E386" s="5">
        <v>0</v>
      </c>
    </row>
    <row r="390" spans="1:27" x14ac:dyDescent="0.2">
      <c r="A390">
        <v>65</v>
      </c>
      <c r="C390">
        <v>1</v>
      </c>
      <c r="D390">
        <v>0</v>
      </c>
      <c r="E390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434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47898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10</v>
      </c>
      <c r="CC12" s="1" t="s">
        <v>11</v>
      </c>
      <c r="CD12" s="1" t="s">
        <v>12</v>
      </c>
      <c r="CE12" s="1" t="s">
        <v>13</v>
      </c>
      <c r="CF12" s="1">
        <v>0</v>
      </c>
      <c r="CG12" s="1">
        <v>0</v>
      </c>
      <c r="CH12" s="1">
        <v>16785416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42104813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14</v>
      </c>
      <c r="D16" s="6" t="s">
        <v>14</v>
      </c>
      <c r="E16" s="7">
        <f>(Source!F311)/1000</f>
        <v>334.68465000000003</v>
      </c>
      <c r="F16" s="7">
        <f>(Source!F312)/1000</f>
        <v>82.113079999999997</v>
      </c>
      <c r="G16" s="7">
        <f>(Source!F303)/1000</f>
        <v>0</v>
      </c>
      <c r="H16" s="7">
        <f>(Source!F313)/1000+(Source!F314)/1000</f>
        <v>0</v>
      </c>
      <c r="I16" s="7">
        <f>E16+F16+G16+H16</f>
        <v>416.79773</v>
      </c>
      <c r="J16" s="7">
        <f>(Source!F309)/1000</f>
        <v>110.67449000000001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257220.78</v>
      </c>
      <c r="AU16" s="7">
        <v>143612.21</v>
      </c>
      <c r="AV16" s="7">
        <v>0</v>
      </c>
      <c r="AW16" s="7">
        <v>0</v>
      </c>
      <c r="AX16" s="7">
        <v>0</v>
      </c>
      <c r="AY16" s="7">
        <v>2934.08</v>
      </c>
      <c r="AZ16" s="7">
        <v>401.94</v>
      </c>
      <c r="BA16" s="7">
        <v>110674.49</v>
      </c>
      <c r="BB16" s="7">
        <v>334684.65000000002</v>
      </c>
      <c r="BC16" s="7">
        <v>82113.08</v>
      </c>
      <c r="BD16" s="7">
        <v>0</v>
      </c>
      <c r="BE16" s="7">
        <v>0</v>
      </c>
      <c r="BF16" s="7">
        <v>427.3270745500003</v>
      </c>
      <c r="BG16" s="7">
        <v>1.0416612499999998</v>
      </c>
      <c r="BH16" s="7">
        <v>5.08</v>
      </c>
      <c r="BI16" s="7">
        <v>101146.92</v>
      </c>
      <c r="BJ16" s="7">
        <v>58430.03</v>
      </c>
      <c r="BK16" s="7">
        <v>416797.73</v>
      </c>
    </row>
    <row r="18" spans="1:19" x14ac:dyDescent="0.2">
      <c r="A18">
        <v>51</v>
      </c>
      <c r="E18" s="8">
        <f>SUMIF(A16:A17,3,E16:E17)</f>
        <v>334.68465000000003</v>
      </c>
      <c r="F18" s="8">
        <f>SUMIF(A16:A17,3,F16:F17)</f>
        <v>82.113079999999997</v>
      </c>
      <c r="G18" s="8">
        <f>SUMIF(A16:A17,3,G16:G17)</f>
        <v>0</v>
      </c>
      <c r="H18" s="8">
        <f>SUMIF(A16:A17,3,H16:H17)</f>
        <v>0</v>
      </c>
      <c r="I18" s="8">
        <f>SUMIF(A16:A17,3,I16:I17)</f>
        <v>416.79773</v>
      </c>
      <c r="J18" s="8">
        <f>SUMIF(A16:A17,3,J16:J17)</f>
        <v>110.67449000000001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257220.78</v>
      </c>
      <c r="G20" s="4" t="s">
        <v>170</v>
      </c>
      <c r="H20" s="4" t="s">
        <v>171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143612.21</v>
      </c>
      <c r="G21" s="4" t="s">
        <v>172</v>
      </c>
      <c r="H21" s="4" t="s">
        <v>173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174</v>
      </c>
      <c r="H22" s="4" t="s">
        <v>175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143612.21</v>
      </c>
      <c r="G23" s="4" t="s">
        <v>176</v>
      </c>
      <c r="H23" s="4" t="s">
        <v>177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143612.21</v>
      </c>
      <c r="G24" s="4" t="s">
        <v>178</v>
      </c>
      <c r="H24" s="4" t="s">
        <v>179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180</v>
      </c>
      <c r="H25" s="4" t="s">
        <v>181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143612.21</v>
      </c>
      <c r="G26" s="4" t="s">
        <v>182</v>
      </c>
      <c r="H26" s="4" t="s">
        <v>183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184</v>
      </c>
      <c r="H27" s="4" t="s">
        <v>185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186</v>
      </c>
      <c r="H28" s="4" t="s">
        <v>187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188</v>
      </c>
      <c r="H29" s="4" t="s">
        <v>189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2934.08</v>
      </c>
      <c r="G30" s="4" t="s">
        <v>190</v>
      </c>
      <c r="H30" s="4" t="s">
        <v>191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192</v>
      </c>
      <c r="H31" s="4" t="s">
        <v>193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401.94</v>
      </c>
      <c r="G32" s="4" t="s">
        <v>194</v>
      </c>
      <c r="H32" s="4" t="s">
        <v>195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110674.49</v>
      </c>
      <c r="G33" s="4" t="s">
        <v>196</v>
      </c>
      <c r="H33" s="4" t="s">
        <v>197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198</v>
      </c>
      <c r="H34" s="4" t="s">
        <v>199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334684.65000000002</v>
      </c>
      <c r="G35" s="4" t="s">
        <v>200</v>
      </c>
      <c r="H35" s="4" t="s">
        <v>201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82113.08</v>
      </c>
      <c r="G36" s="4" t="s">
        <v>202</v>
      </c>
      <c r="H36" s="4" t="s">
        <v>203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204</v>
      </c>
      <c r="H37" s="4" t="s">
        <v>205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206</v>
      </c>
      <c r="H38" s="4" t="s">
        <v>207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208</v>
      </c>
      <c r="H39" s="4" t="s">
        <v>209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427.3270745500003</v>
      </c>
      <c r="G40" s="4" t="s">
        <v>210</v>
      </c>
      <c r="H40" s="4" t="s">
        <v>211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1.0416612499999998</v>
      </c>
      <c r="G41" s="4" t="s">
        <v>212</v>
      </c>
      <c r="H41" s="4" t="s">
        <v>213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5.08</v>
      </c>
      <c r="G42" s="4" t="s">
        <v>214</v>
      </c>
      <c r="H42" s="4" t="s">
        <v>215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101146.92</v>
      </c>
      <c r="G43" s="4" t="s">
        <v>216</v>
      </c>
      <c r="H43" s="4" t="s">
        <v>217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58430.03</v>
      </c>
      <c r="G44" s="4" t="s">
        <v>218</v>
      </c>
      <c r="H44" s="4" t="s">
        <v>219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v>416797.73</v>
      </c>
      <c r="G45" s="4" t="s">
        <v>220</v>
      </c>
      <c r="H45" s="4" t="s">
        <v>221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416797.73</v>
      </c>
      <c r="G46" s="4" t="s">
        <v>364</v>
      </c>
      <c r="H46" s="4" t="s">
        <v>364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83359.55</v>
      </c>
      <c r="G47" s="4" t="s">
        <v>365</v>
      </c>
      <c r="H47" s="4" t="s">
        <v>366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224</v>
      </c>
      <c r="F48" s="4">
        <v>500157.28</v>
      </c>
      <c r="G48" s="4" t="s">
        <v>367</v>
      </c>
      <c r="H48" s="4" t="s">
        <v>367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2">
      <c r="A50">
        <v>-1</v>
      </c>
    </row>
    <row r="53" spans="1:27" x14ac:dyDescent="0.2">
      <c r="A53" s="3">
        <v>75</v>
      </c>
      <c r="B53" s="3" t="s">
        <v>429</v>
      </c>
      <c r="C53" s="3">
        <v>2019</v>
      </c>
      <c r="D53" s="3">
        <v>0</v>
      </c>
      <c r="E53" s="3">
        <v>9</v>
      </c>
      <c r="F53" s="3"/>
      <c r="G53" s="3">
        <v>0</v>
      </c>
      <c r="H53" s="3">
        <v>1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42104813</v>
      </c>
      <c r="O53" s="3">
        <v>1</v>
      </c>
    </row>
    <row r="54" spans="1:27" x14ac:dyDescent="0.2">
      <c r="A54" s="5">
        <v>1</v>
      </c>
      <c r="B54" s="5" t="s">
        <v>430</v>
      </c>
      <c r="C54" s="5" t="s">
        <v>431</v>
      </c>
      <c r="D54" s="5">
        <v>2019</v>
      </c>
      <c r="E54" s="5">
        <v>9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</row>
    <row r="55" spans="1:27" x14ac:dyDescent="0.2">
      <c r="A55" s="5">
        <v>2</v>
      </c>
      <c r="B55" s="5" t="s">
        <v>432</v>
      </c>
      <c r="C55" s="5" t="s">
        <v>433</v>
      </c>
      <c r="D55" s="5">
        <v>0</v>
      </c>
      <c r="E55" s="5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8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42104813</v>
      </c>
      <c r="C1">
        <v>42105152</v>
      </c>
      <c r="D1">
        <v>18406804</v>
      </c>
      <c r="E1">
        <v>1</v>
      </c>
      <c r="F1">
        <v>1</v>
      </c>
      <c r="G1">
        <v>1</v>
      </c>
      <c r="H1">
        <v>1</v>
      </c>
      <c r="I1" t="s">
        <v>435</v>
      </c>
      <c r="J1" t="s">
        <v>3</v>
      </c>
      <c r="K1" t="s">
        <v>436</v>
      </c>
      <c r="L1">
        <v>1369</v>
      </c>
      <c r="N1">
        <v>1013</v>
      </c>
      <c r="O1" t="s">
        <v>437</v>
      </c>
      <c r="P1" t="s">
        <v>437</v>
      </c>
      <c r="Q1">
        <v>1</v>
      </c>
      <c r="W1">
        <v>0</v>
      </c>
      <c r="X1">
        <v>254330056</v>
      </c>
      <c r="Y1">
        <v>10.4</v>
      </c>
      <c r="AA1">
        <v>0</v>
      </c>
      <c r="AB1">
        <v>0</v>
      </c>
      <c r="AC1">
        <v>0</v>
      </c>
      <c r="AD1">
        <v>226.69</v>
      </c>
      <c r="AE1">
        <v>0</v>
      </c>
      <c r="AF1">
        <v>0</v>
      </c>
      <c r="AG1">
        <v>0</v>
      </c>
      <c r="AH1">
        <v>226.69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10.4</v>
      </c>
      <c r="AU1" t="s">
        <v>3</v>
      </c>
      <c r="AV1">
        <v>1</v>
      </c>
      <c r="AW1">
        <v>2</v>
      </c>
      <c r="AX1">
        <v>42105155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15.3088</v>
      </c>
      <c r="CY1">
        <f>AD1</f>
        <v>226.69</v>
      </c>
      <c r="CZ1">
        <f>AH1</f>
        <v>226.69</v>
      </c>
      <c r="DA1">
        <f>AL1</f>
        <v>1</v>
      </c>
      <c r="DB1">
        <f t="shared" ref="DB1:DB15" si="0">ROUND(ROUND(AT1*CZ1,2),6)</f>
        <v>2357.58</v>
      </c>
      <c r="DC1">
        <f t="shared" ref="DC1:DC15" si="1">ROUND(ROUND(AT1*AG1,2),6)</f>
        <v>0</v>
      </c>
    </row>
    <row r="2" spans="1:107" x14ac:dyDescent="0.2">
      <c r="A2">
        <f>ROW(Source!A28)</f>
        <v>28</v>
      </c>
      <c r="B2">
        <v>42104813</v>
      </c>
      <c r="C2">
        <v>42105152</v>
      </c>
      <c r="D2">
        <v>38164074</v>
      </c>
      <c r="E2">
        <v>1</v>
      </c>
      <c r="F2">
        <v>1</v>
      </c>
      <c r="G2">
        <v>1</v>
      </c>
      <c r="H2">
        <v>3</v>
      </c>
      <c r="I2" t="s">
        <v>26</v>
      </c>
      <c r="J2" t="s">
        <v>29</v>
      </c>
      <c r="K2" t="s">
        <v>27</v>
      </c>
      <c r="L2">
        <v>1348</v>
      </c>
      <c r="N2">
        <v>1009</v>
      </c>
      <c r="O2" t="s">
        <v>28</v>
      </c>
      <c r="P2" t="s">
        <v>28</v>
      </c>
      <c r="Q2">
        <v>1000</v>
      </c>
      <c r="W2">
        <v>0</v>
      </c>
      <c r="X2">
        <v>1876412176</v>
      </c>
      <c r="Y2">
        <v>0.03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3</v>
      </c>
      <c r="AT2">
        <v>0.03</v>
      </c>
      <c r="AU2" t="s">
        <v>3</v>
      </c>
      <c r="AV2">
        <v>0</v>
      </c>
      <c r="AW2">
        <v>2</v>
      </c>
      <c r="AX2">
        <v>42105156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4.4159999999999998E-2</v>
      </c>
      <c r="CY2">
        <f>AA2</f>
        <v>0</v>
      </c>
      <c r="CZ2">
        <f>AE2</f>
        <v>0</v>
      </c>
      <c r="DA2">
        <f>AI2</f>
        <v>1</v>
      </c>
      <c r="DB2">
        <f t="shared" si="0"/>
        <v>0</v>
      </c>
      <c r="DC2">
        <f t="shared" si="1"/>
        <v>0</v>
      </c>
    </row>
    <row r="3" spans="1:107" x14ac:dyDescent="0.2">
      <c r="A3">
        <f>ROW(Source!A30)</f>
        <v>30</v>
      </c>
      <c r="B3">
        <v>42104813</v>
      </c>
      <c r="C3">
        <v>42105158</v>
      </c>
      <c r="D3">
        <v>18406785</v>
      </c>
      <c r="E3">
        <v>1</v>
      </c>
      <c r="F3">
        <v>1</v>
      </c>
      <c r="G3">
        <v>1</v>
      </c>
      <c r="H3">
        <v>1</v>
      </c>
      <c r="I3" t="s">
        <v>438</v>
      </c>
      <c r="J3" t="s">
        <v>3</v>
      </c>
      <c r="K3" t="s">
        <v>439</v>
      </c>
      <c r="L3">
        <v>1369</v>
      </c>
      <c r="N3">
        <v>1013</v>
      </c>
      <c r="O3" t="s">
        <v>437</v>
      </c>
      <c r="P3" t="s">
        <v>437</v>
      </c>
      <c r="Q3">
        <v>1</v>
      </c>
      <c r="W3">
        <v>0</v>
      </c>
      <c r="X3">
        <v>645971194</v>
      </c>
      <c r="Y3">
        <v>157.1</v>
      </c>
      <c r="AA3">
        <v>0</v>
      </c>
      <c r="AB3">
        <v>0</v>
      </c>
      <c r="AC3">
        <v>0</v>
      </c>
      <c r="AD3">
        <v>257.5</v>
      </c>
      <c r="AE3">
        <v>0</v>
      </c>
      <c r="AF3">
        <v>0</v>
      </c>
      <c r="AG3">
        <v>0</v>
      </c>
      <c r="AH3">
        <v>257.5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157.1</v>
      </c>
      <c r="AU3" t="s">
        <v>3</v>
      </c>
      <c r="AV3">
        <v>1</v>
      </c>
      <c r="AW3">
        <v>2</v>
      </c>
      <c r="AX3">
        <v>42105165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46.187399999999997</v>
      </c>
      <c r="CY3">
        <f>AD3</f>
        <v>257.5</v>
      </c>
      <c r="CZ3">
        <f>AH3</f>
        <v>257.5</v>
      </c>
      <c r="DA3">
        <f>AL3</f>
        <v>1</v>
      </c>
      <c r="DB3">
        <f t="shared" si="0"/>
        <v>40453.25</v>
      </c>
      <c r="DC3">
        <f t="shared" si="1"/>
        <v>0</v>
      </c>
    </row>
    <row r="4" spans="1:107" x14ac:dyDescent="0.2">
      <c r="A4">
        <f>ROW(Source!A30)</f>
        <v>30</v>
      </c>
      <c r="B4">
        <v>42104813</v>
      </c>
      <c r="C4">
        <v>42105158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30</v>
      </c>
      <c r="J4" t="s">
        <v>3</v>
      </c>
      <c r="K4" t="s">
        <v>440</v>
      </c>
      <c r="L4">
        <v>608254</v>
      </c>
      <c r="N4">
        <v>1013</v>
      </c>
      <c r="O4" t="s">
        <v>441</v>
      </c>
      <c r="P4" t="s">
        <v>441</v>
      </c>
      <c r="Q4">
        <v>1</v>
      </c>
      <c r="W4">
        <v>0</v>
      </c>
      <c r="X4">
        <v>-185737400</v>
      </c>
      <c r="Y4">
        <v>0.67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0.67</v>
      </c>
      <c r="AU4" t="s">
        <v>3</v>
      </c>
      <c r="AV4">
        <v>2</v>
      </c>
      <c r="AW4">
        <v>2</v>
      </c>
      <c r="AX4">
        <v>42105166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Y4*Source!I30</f>
        <v>0.19697999999999999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 x14ac:dyDescent="0.2">
      <c r="A5">
        <f>ROW(Source!A30)</f>
        <v>30</v>
      </c>
      <c r="B5">
        <v>42104813</v>
      </c>
      <c r="C5">
        <v>42105158</v>
      </c>
      <c r="D5">
        <v>38164735</v>
      </c>
      <c r="E5">
        <v>1</v>
      </c>
      <c r="F5">
        <v>1</v>
      </c>
      <c r="G5">
        <v>1</v>
      </c>
      <c r="H5">
        <v>2</v>
      </c>
      <c r="I5" t="s">
        <v>442</v>
      </c>
      <c r="J5" t="s">
        <v>443</v>
      </c>
      <c r="K5" t="s">
        <v>444</v>
      </c>
      <c r="L5">
        <v>1368</v>
      </c>
      <c r="N5">
        <v>1011</v>
      </c>
      <c r="O5" t="s">
        <v>445</v>
      </c>
      <c r="P5" t="s">
        <v>445</v>
      </c>
      <c r="Q5">
        <v>1</v>
      </c>
      <c r="W5">
        <v>0</v>
      </c>
      <c r="X5">
        <v>344519037</v>
      </c>
      <c r="Y5">
        <v>0.67</v>
      </c>
      <c r="AA5">
        <v>0</v>
      </c>
      <c r="AB5">
        <v>404.19</v>
      </c>
      <c r="AC5">
        <v>392.31</v>
      </c>
      <c r="AD5">
        <v>0</v>
      </c>
      <c r="AE5">
        <v>0</v>
      </c>
      <c r="AF5">
        <v>31.26</v>
      </c>
      <c r="AG5">
        <v>13.5</v>
      </c>
      <c r="AH5">
        <v>0</v>
      </c>
      <c r="AI5">
        <v>1</v>
      </c>
      <c r="AJ5">
        <v>12.93</v>
      </c>
      <c r="AK5">
        <v>29.06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0.67</v>
      </c>
      <c r="AU5" t="s">
        <v>3</v>
      </c>
      <c r="AV5">
        <v>0</v>
      </c>
      <c r="AW5">
        <v>2</v>
      </c>
      <c r="AX5">
        <v>42105167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0.19697999999999999</v>
      </c>
      <c r="CY5">
        <f>AB5</f>
        <v>404.19</v>
      </c>
      <c r="CZ5">
        <f>AF5</f>
        <v>31.26</v>
      </c>
      <c r="DA5">
        <f>AJ5</f>
        <v>12.93</v>
      </c>
      <c r="DB5">
        <f t="shared" si="0"/>
        <v>20.94</v>
      </c>
      <c r="DC5">
        <f t="shared" si="1"/>
        <v>9.0500000000000007</v>
      </c>
    </row>
    <row r="6" spans="1:107" x14ac:dyDescent="0.2">
      <c r="A6">
        <f>ROW(Source!A30)</f>
        <v>30</v>
      </c>
      <c r="B6">
        <v>42104813</v>
      </c>
      <c r="C6">
        <v>42105158</v>
      </c>
      <c r="D6">
        <v>38136127</v>
      </c>
      <c r="E6">
        <v>1</v>
      </c>
      <c r="F6">
        <v>1</v>
      </c>
      <c r="G6">
        <v>1</v>
      </c>
      <c r="H6">
        <v>3</v>
      </c>
      <c r="I6" t="s">
        <v>446</v>
      </c>
      <c r="J6" t="s">
        <v>447</v>
      </c>
      <c r="K6" t="s">
        <v>448</v>
      </c>
      <c r="L6">
        <v>1339</v>
      </c>
      <c r="N6">
        <v>1007</v>
      </c>
      <c r="O6" t="s">
        <v>449</v>
      </c>
      <c r="P6" t="s">
        <v>449</v>
      </c>
      <c r="Q6">
        <v>1</v>
      </c>
      <c r="W6">
        <v>0</v>
      </c>
      <c r="X6">
        <v>298602793</v>
      </c>
      <c r="Y6">
        <v>2.2000000000000002</v>
      </c>
      <c r="AA6">
        <v>3304.14</v>
      </c>
      <c r="AB6">
        <v>0</v>
      </c>
      <c r="AC6">
        <v>0</v>
      </c>
      <c r="AD6">
        <v>0</v>
      </c>
      <c r="AE6">
        <v>517.89</v>
      </c>
      <c r="AF6">
        <v>0</v>
      </c>
      <c r="AG6">
        <v>0</v>
      </c>
      <c r="AH6">
        <v>0</v>
      </c>
      <c r="AI6">
        <v>6.38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2.2000000000000002</v>
      </c>
      <c r="AU6" t="s">
        <v>3</v>
      </c>
      <c r="AV6">
        <v>0</v>
      </c>
      <c r="AW6">
        <v>2</v>
      </c>
      <c r="AX6">
        <v>42105168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0.64680000000000004</v>
      </c>
      <c r="CY6">
        <f>AA6</f>
        <v>3304.14</v>
      </c>
      <c r="CZ6">
        <f>AE6</f>
        <v>517.89</v>
      </c>
      <c r="DA6">
        <f>AI6</f>
        <v>6.38</v>
      </c>
      <c r="DB6">
        <f t="shared" si="0"/>
        <v>1139.3599999999999</v>
      </c>
      <c r="DC6">
        <f t="shared" si="1"/>
        <v>0</v>
      </c>
    </row>
    <row r="7" spans="1:107" x14ac:dyDescent="0.2">
      <c r="A7">
        <f>ROW(Source!A30)</f>
        <v>30</v>
      </c>
      <c r="B7">
        <v>42104813</v>
      </c>
      <c r="C7">
        <v>42105158</v>
      </c>
      <c r="D7">
        <v>38140638</v>
      </c>
      <c r="E7">
        <v>1</v>
      </c>
      <c r="F7">
        <v>1</v>
      </c>
      <c r="G7">
        <v>1</v>
      </c>
      <c r="H7">
        <v>3</v>
      </c>
      <c r="I7" t="s">
        <v>450</v>
      </c>
      <c r="J7" t="s">
        <v>451</v>
      </c>
      <c r="K7" t="s">
        <v>452</v>
      </c>
      <c r="L7">
        <v>1339</v>
      </c>
      <c r="N7">
        <v>1007</v>
      </c>
      <c r="O7" t="s">
        <v>449</v>
      </c>
      <c r="P7" t="s">
        <v>449</v>
      </c>
      <c r="Q7">
        <v>1</v>
      </c>
      <c r="W7">
        <v>0</v>
      </c>
      <c r="X7">
        <v>619799737</v>
      </c>
      <c r="Y7">
        <v>0.35</v>
      </c>
      <c r="AA7">
        <v>21.28</v>
      </c>
      <c r="AB7">
        <v>0</v>
      </c>
      <c r="AC7">
        <v>0</v>
      </c>
      <c r="AD7">
        <v>0</v>
      </c>
      <c r="AE7">
        <v>2.44</v>
      </c>
      <c r="AF7">
        <v>0</v>
      </c>
      <c r="AG7">
        <v>0</v>
      </c>
      <c r="AH7">
        <v>0</v>
      </c>
      <c r="AI7">
        <v>8.7200000000000006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0.35</v>
      </c>
      <c r="AU7" t="s">
        <v>3</v>
      </c>
      <c r="AV7">
        <v>0</v>
      </c>
      <c r="AW7">
        <v>2</v>
      </c>
      <c r="AX7">
        <v>42105169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0.10289999999999999</v>
      </c>
      <c r="CY7">
        <f>AA7</f>
        <v>21.28</v>
      </c>
      <c r="CZ7">
        <f>AE7</f>
        <v>2.44</v>
      </c>
      <c r="DA7">
        <f>AI7</f>
        <v>8.7200000000000006</v>
      </c>
      <c r="DB7">
        <f t="shared" si="0"/>
        <v>0.85</v>
      </c>
      <c r="DC7">
        <f t="shared" si="1"/>
        <v>0</v>
      </c>
    </row>
    <row r="8" spans="1:107" x14ac:dyDescent="0.2">
      <c r="A8">
        <f>ROW(Source!A30)</f>
        <v>30</v>
      </c>
      <c r="B8">
        <v>42104813</v>
      </c>
      <c r="C8">
        <v>42105158</v>
      </c>
      <c r="D8">
        <v>38164074</v>
      </c>
      <c r="E8">
        <v>1</v>
      </c>
      <c r="F8">
        <v>1</v>
      </c>
      <c r="G8">
        <v>1</v>
      </c>
      <c r="H8">
        <v>3</v>
      </c>
      <c r="I8" t="s">
        <v>26</v>
      </c>
      <c r="J8" t="s">
        <v>29</v>
      </c>
      <c r="K8" t="s">
        <v>27</v>
      </c>
      <c r="L8">
        <v>1348</v>
      </c>
      <c r="N8">
        <v>1009</v>
      </c>
      <c r="O8" t="s">
        <v>28</v>
      </c>
      <c r="P8" t="s">
        <v>28</v>
      </c>
      <c r="Q8">
        <v>1000</v>
      </c>
      <c r="W8">
        <v>0</v>
      </c>
      <c r="X8">
        <v>1876412176</v>
      </c>
      <c r="Y8">
        <v>3.38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0</v>
      </c>
      <c r="AQ8">
        <v>0</v>
      </c>
      <c r="AR8">
        <v>0</v>
      </c>
      <c r="AS8" t="s">
        <v>3</v>
      </c>
      <c r="AT8">
        <v>3.38</v>
      </c>
      <c r="AU8" t="s">
        <v>3</v>
      </c>
      <c r="AV8">
        <v>0</v>
      </c>
      <c r="AW8">
        <v>2</v>
      </c>
      <c r="AX8">
        <v>42105170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0.99371999999999994</v>
      </c>
      <c r="CY8">
        <f>AA8</f>
        <v>0</v>
      </c>
      <c r="CZ8">
        <f>AE8</f>
        <v>0</v>
      </c>
      <c r="DA8">
        <f>AI8</f>
        <v>1</v>
      </c>
      <c r="DB8">
        <f t="shared" si="0"/>
        <v>0</v>
      </c>
      <c r="DC8">
        <f t="shared" si="1"/>
        <v>0</v>
      </c>
    </row>
    <row r="9" spans="1:107" x14ac:dyDescent="0.2">
      <c r="A9">
        <f>ROW(Source!A32)</f>
        <v>32</v>
      </c>
      <c r="B9">
        <v>42104813</v>
      </c>
      <c r="C9">
        <v>42105172</v>
      </c>
      <c r="D9">
        <v>18416200</v>
      </c>
      <c r="E9">
        <v>1</v>
      </c>
      <c r="F9">
        <v>1</v>
      </c>
      <c r="G9">
        <v>1</v>
      </c>
      <c r="H9">
        <v>1</v>
      </c>
      <c r="I9" t="s">
        <v>453</v>
      </c>
      <c r="J9" t="s">
        <v>3</v>
      </c>
      <c r="K9" t="s">
        <v>454</v>
      </c>
      <c r="L9">
        <v>1369</v>
      </c>
      <c r="N9">
        <v>1013</v>
      </c>
      <c r="O9" t="s">
        <v>437</v>
      </c>
      <c r="P9" t="s">
        <v>437</v>
      </c>
      <c r="Q9">
        <v>1</v>
      </c>
      <c r="W9">
        <v>0</v>
      </c>
      <c r="X9">
        <v>-1663475933</v>
      </c>
      <c r="Y9">
        <v>73.8</v>
      </c>
      <c r="AA9">
        <v>0</v>
      </c>
      <c r="AB9">
        <v>0</v>
      </c>
      <c r="AC9">
        <v>0</v>
      </c>
      <c r="AD9">
        <v>283.66000000000003</v>
      </c>
      <c r="AE9">
        <v>0</v>
      </c>
      <c r="AF9">
        <v>0</v>
      </c>
      <c r="AG9">
        <v>0</v>
      </c>
      <c r="AH9">
        <v>283.66000000000003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73.8</v>
      </c>
      <c r="AU9" t="s">
        <v>3</v>
      </c>
      <c r="AV9">
        <v>1</v>
      </c>
      <c r="AW9">
        <v>2</v>
      </c>
      <c r="AX9">
        <v>42105180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0</v>
      </c>
      <c r="CY9">
        <f>AD9</f>
        <v>283.66000000000003</v>
      </c>
      <c r="CZ9">
        <f>AH9</f>
        <v>283.66000000000003</v>
      </c>
      <c r="DA9">
        <f>AL9</f>
        <v>1</v>
      </c>
      <c r="DB9">
        <f t="shared" si="0"/>
        <v>20934.11</v>
      </c>
      <c r="DC9">
        <f t="shared" si="1"/>
        <v>0</v>
      </c>
    </row>
    <row r="10" spans="1:107" x14ac:dyDescent="0.2">
      <c r="A10">
        <f>ROW(Source!A32)</f>
        <v>32</v>
      </c>
      <c r="B10">
        <v>42104813</v>
      </c>
      <c r="C10">
        <v>42105172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30</v>
      </c>
      <c r="J10" t="s">
        <v>3</v>
      </c>
      <c r="K10" t="s">
        <v>440</v>
      </c>
      <c r="L10">
        <v>608254</v>
      </c>
      <c r="N10">
        <v>1013</v>
      </c>
      <c r="O10" t="s">
        <v>441</v>
      </c>
      <c r="P10" t="s">
        <v>441</v>
      </c>
      <c r="Q10">
        <v>1</v>
      </c>
      <c r="W10">
        <v>0</v>
      </c>
      <c r="X10">
        <v>-185737400</v>
      </c>
      <c r="Y10">
        <v>1.9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1.9</v>
      </c>
      <c r="AU10" t="s">
        <v>3</v>
      </c>
      <c r="AV10">
        <v>2</v>
      </c>
      <c r="AW10">
        <v>2</v>
      </c>
      <c r="AX10">
        <v>42105181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0</v>
      </c>
      <c r="CY10">
        <f>AD10</f>
        <v>0</v>
      </c>
      <c r="CZ10">
        <f>AH10</f>
        <v>0</v>
      </c>
      <c r="DA10">
        <f>AL10</f>
        <v>1</v>
      </c>
      <c r="DB10">
        <f t="shared" si="0"/>
        <v>0</v>
      </c>
      <c r="DC10">
        <f t="shared" si="1"/>
        <v>0</v>
      </c>
    </row>
    <row r="11" spans="1:107" x14ac:dyDescent="0.2">
      <c r="A11">
        <f>ROW(Source!A32)</f>
        <v>32</v>
      </c>
      <c r="B11">
        <v>42104813</v>
      </c>
      <c r="C11">
        <v>42105172</v>
      </c>
      <c r="D11">
        <v>38164735</v>
      </c>
      <c r="E11">
        <v>1</v>
      </c>
      <c r="F11">
        <v>1</v>
      </c>
      <c r="G11">
        <v>1</v>
      </c>
      <c r="H11">
        <v>2</v>
      </c>
      <c r="I11" t="s">
        <v>442</v>
      </c>
      <c r="J11" t="s">
        <v>443</v>
      </c>
      <c r="K11" t="s">
        <v>444</v>
      </c>
      <c r="L11">
        <v>1368</v>
      </c>
      <c r="N11">
        <v>1011</v>
      </c>
      <c r="O11" t="s">
        <v>445</v>
      </c>
      <c r="P11" t="s">
        <v>445</v>
      </c>
      <c r="Q11">
        <v>1</v>
      </c>
      <c r="W11">
        <v>0</v>
      </c>
      <c r="X11">
        <v>344519037</v>
      </c>
      <c r="Y11">
        <v>0.46</v>
      </c>
      <c r="AA11">
        <v>0</v>
      </c>
      <c r="AB11">
        <v>404.19</v>
      </c>
      <c r="AC11">
        <v>392.31</v>
      </c>
      <c r="AD11">
        <v>0</v>
      </c>
      <c r="AE11">
        <v>0</v>
      </c>
      <c r="AF11">
        <v>31.26</v>
      </c>
      <c r="AG11">
        <v>13.5</v>
      </c>
      <c r="AH11">
        <v>0</v>
      </c>
      <c r="AI11">
        <v>1</v>
      </c>
      <c r="AJ11">
        <v>12.93</v>
      </c>
      <c r="AK11">
        <v>29.06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0.46</v>
      </c>
      <c r="AU11" t="s">
        <v>3</v>
      </c>
      <c r="AV11">
        <v>0</v>
      </c>
      <c r="AW11">
        <v>2</v>
      </c>
      <c r="AX11">
        <v>42105182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0</v>
      </c>
      <c r="CY11">
        <f>AB11</f>
        <v>404.19</v>
      </c>
      <c r="CZ11">
        <f>AF11</f>
        <v>31.26</v>
      </c>
      <c r="DA11">
        <f>AJ11</f>
        <v>12.93</v>
      </c>
      <c r="DB11">
        <f t="shared" si="0"/>
        <v>14.38</v>
      </c>
      <c r="DC11">
        <f t="shared" si="1"/>
        <v>6.21</v>
      </c>
    </row>
    <row r="12" spans="1:107" x14ac:dyDescent="0.2">
      <c r="A12">
        <f>ROW(Source!A32)</f>
        <v>32</v>
      </c>
      <c r="B12">
        <v>42104813</v>
      </c>
      <c r="C12">
        <v>42105172</v>
      </c>
      <c r="D12">
        <v>38165143</v>
      </c>
      <c r="E12">
        <v>1</v>
      </c>
      <c r="F12">
        <v>1</v>
      </c>
      <c r="G12">
        <v>1</v>
      </c>
      <c r="H12">
        <v>2</v>
      </c>
      <c r="I12" t="s">
        <v>455</v>
      </c>
      <c r="J12" t="s">
        <v>456</v>
      </c>
      <c r="K12" t="s">
        <v>457</v>
      </c>
      <c r="L12">
        <v>1368</v>
      </c>
      <c r="N12">
        <v>1011</v>
      </c>
      <c r="O12" t="s">
        <v>445</v>
      </c>
      <c r="P12" t="s">
        <v>445</v>
      </c>
      <c r="Q12">
        <v>1</v>
      </c>
      <c r="W12">
        <v>0</v>
      </c>
      <c r="X12">
        <v>-1709160983</v>
      </c>
      <c r="Y12">
        <v>1.44</v>
      </c>
      <c r="AA12">
        <v>0</v>
      </c>
      <c r="AB12">
        <v>314.95999999999998</v>
      </c>
      <c r="AC12">
        <v>292.33999999999997</v>
      </c>
      <c r="AD12">
        <v>0</v>
      </c>
      <c r="AE12">
        <v>0</v>
      </c>
      <c r="AF12">
        <v>12.4</v>
      </c>
      <c r="AG12">
        <v>10.06</v>
      </c>
      <c r="AH12">
        <v>0</v>
      </c>
      <c r="AI12">
        <v>1</v>
      </c>
      <c r="AJ12">
        <v>25.4</v>
      </c>
      <c r="AK12">
        <v>29.06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1.44</v>
      </c>
      <c r="AU12" t="s">
        <v>3</v>
      </c>
      <c r="AV12">
        <v>0</v>
      </c>
      <c r="AW12">
        <v>2</v>
      </c>
      <c r="AX12">
        <v>42105183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0</v>
      </c>
      <c r="CY12">
        <f>AB12</f>
        <v>314.95999999999998</v>
      </c>
      <c r="CZ12">
        <f>AF12</f>
        <v>12.4</v>
      </c>
      <c r="DA12">
        <f>AJ12</f>
        <v>25.4</v>
      </c>
      <c r="DB12">
        <f t="shared" si="0"/>
        <v>17.86</v>
      </c>
      <c r="DC12">
        <f t="shared" si="1"/>
        <v>14.49</v>
      </c>
    </row>
    <row r="13" spans="1:107" x14ac:dyDescent="0.2">
      <c r="A13">
        <f>ROW(Source!A32)</f>
        <v>32</v>
      </c>
      <c r="B13">
        <v>42104813</v>
      </c>
      <c r="C13">
        <v>42105172</v>
      </c>
      <c r="D13">
        <v>38102149</v>
      </c>
      <c r="E13">
        <v>1</v>
      </c>
      <c r="F13">
        <v>1</v>
      </c>
      <c r="G13">
        <v>1</v>
      </c>
      <c r="H13">
        <v>3</v>
      </c>
      <c r="I13" t="s">
        <v>458</v>
      </c>
      <c r="J13" t="s">
        <v>459</v>
      </c>
      <c r="K13" t="s">
        <v>460</v>
      </c>
      <c r="L13">
        <v>1348</v>
      </c>
      <c r="N13">
        <v>1009</v>
      </c>
      <c r="O13" t="s">
        <v>28</v>
      </c>
      <c r="P13" t="s">
        <v>28</v>
      </c>
      <c r="Q13">
        <v>1000</v>
      </c>
      <c r="W13">
        <v>0</v>
      </c>
      <c r="X13">
        <v>-43392483</v>
      </c>
      <c r="Y13">
        <v>0.01</v>
      </c>
      <c r="AA13">
        <v>85654.080000000002</v>
      </c>
      <c r="AB13">
        <v>0</v>
      </c>
      <c r="AC13">
        <v>0</v>
      </c>
      <c r="AD13">
        <v>0</v>
      </c>
      <c r="AE13">
        <v>11300.01</v>
      </c>
      <c r="AF13">
        <v>0</v>
      </c>
      <c r="AG13">
        <v>0</v>
      </c>
      <c r="AH13">
        <v>0</v>
      </c>
      <c r="AI13">
        <v>7.58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0.01</v>
      </c>
      <c r="AU13" t="s">
        <v>3</v>
      </c>
      <c r="AV13">
        <v>0</v>
      </c>
      <c r="AW13">
        <v>2</v>
      </c>
      <c r="AX13">
        <v>42105184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0</v>
      </c>
      <c r="CY13">
        <f>AA13</f>
        <v>85654.080000000002</v>
      </c>
      <c r="CZ13">
        <f>AE13</f>
        <v>11300.01</v>
      </c>
      <c r="DA13">
        <f>AI13</f>
        <v>7.58</v>
      </c>
      <c r="DB13">
        <f t="shared" si="0"/>
        <v>113</v>
      </c>
      <c r="DC13">
        <f t="shared" si="1"/>
        <v>0</v>
      </c>
    </row>
    <row r="14" spans="1:107" x14ac:dyDescent="0.2">
      <c r="A14">
        <f>ROW(Source!A32)</f>
        <v>32</v>
      </c>
      <c r="B14">
        <v>42104813</v>
      </c>
      <c r="C14">
        <v>42105172</v>
      </c>
      <c r="D14">
        <v>38136501</v>
      </c>
      <c r="E14">
        <v>1</v>
      </c>
      <c r="F14">
        <v>1</v>
      </c>
      <c r="G14">
        <v>1</v>
      </c>
      <c r="H14">
        <v>3</v>
      </c>
      <c r="I14" t="s">
        <v>44</v>
      </c>
      <c r="J14" t="s">
        <v>46</v>
      </c>
      <c r="K14" t="s">
        <v>45</v>
      </c>
      <c r="L14">
        <v>1348</v>
      </c>
      <c r="N14">
        <v>1009</v>
      </c>
      <c r="O14" t="s">
        <v>28</v>
      </c>
      <c r="P14" t="s">
        <v>28</v>
      </c>
      <c r="Q14">
        <v>1000</v>
      </c>
      <c r="W14">
        <v>0</v>
      </c>
      <c r="X14">
        <v>-1237271530</v>
      </c>
      <c r="Y14">
        <v>0.96</v>
      </c>
      <c r="AA14">
        <v>24591.8</v>
      </c>
      <c r="AB14">
        <v>0</v>
      </c>
      <c r="AC14">
        <v>0</v>
      </c>
      <c r="AD14">
        <v>0</v>
      </c>
      <c r="AE14">
        <v>11280.64</v>
      </c>
      <c r="AF14">
        <v>0</v>
      </c>
      <c r="AG14">
        <v>0</v>
      </c>
      <c r="AH14">
        <v>0</v>
      </c>
      <c r="AI14">
        <v>2.1800000000000002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3</v>
      </c>
      <c r="AT14">
        <v>0.96</v>
      </c>
      <c r="AU14" t="s">
        <v>3</v>
      </c>
      <c r="AV14">
        <v>0</v>
      </c>
      <c r="AW14">
        <v>1</v>
      </c>
      <c r="AX14">
        <v>-1</v>
      </c>
      <c r="AY14">
        <v>0</v>
      </c>
      <c r="AZ14">
        <v>0</v>
      </c>
      <c r="BA14" t="s">
        <v>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0</v>
      </c>
      <c r="CY14">
        <f>AA14</f>
        <v>24591.8</v>
      </c>
      <c r="CZ14">
        <f>AE14</f>
        <v>11280.64</v>
      </c>
      <c r="DA14">
        <f>AI14</f>
        <v>2.1800000000000002</v>
      </c>
      <c r="DB14">
        <f t="shared" si="0"/>
        <v>10829.41</v>
      </c>
      <c r="DC14">
        <f t="shared" si="1"/>
        <v>0</v>
      </c>
    </row>
    <row r="15" spans="1:107" x14ac:dyDescent="0.2">
      <c r="A15">
        <f>ROW(Source!A32)</f>
        <v>32</v>
      </c>
      <c r="B15">
        <v>42104813</v>
      </c>
      <c r="C15">
        <v>42105172</v>
      </c>
      <c r="D15">
        <v>38140638</v>
      </c>
      <c r="E15">
        <v>1</v>
      </c>
      <c r="F15">
        <v>1</v>
      </c>
      <c r="G15">
        <v>1</v>
      </c>
      <c r="H15">
        <v>3</v>
      </c>
      <c r="I15" t="s">
        <v>450</v>
      </c>
      <c r="J15" t="s">
        <v>451</v>
      </c>
      <c r="K15" t="s">
        <v>452</v>
      </c>
      <c r="L15">
        <v>1339</v>
      </c>
      <c r="N15">
        <v>1007</v>
      </c>
      <c r="O15" t="s">
        <v>449</v>
      </c>
      <c r="P15" t="s">
        <v>449</v>
      </c>
      <c r="Q15">
        <v>1</v>
      </c>
      <c r="W15">
        <v>0</v>
      </c>
      <c r="X15">
        <v>619799737</v>
      </c>
      <c r="Y15">
        <v>0.63</v>
      </c>
      <c r="AA15">
        <v>21.28</v>
      </c>
      <c r="AB15">
        <v>0</v>
      </c>
      <c r="AC15">
        <v>0</v>
      </c>
      <c r="AD15">
        <v>0</v>
      </c>
      <c r="AE15">
        <v>2.44</v>
      </c>
      <c r="AF15">
        <v>0</v>
      </c>
      <c r="AG15">
        <v>0</v>
      </c>
      <c r="AH15">
        <v>0</v>
      </c>
      <c r="AI15">
        <v>8.7200000000000006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0.63</v>
      </c>
      <c r="AU15" t="s">
        <v>3</v>
      </c>
      <c r="AV15">
        <v>0</v>
      </c>
      <c r="AW15">
        <v>2</v>
      </c>
      <c r="AX15">
        <v>42105186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0</v>
      </c>
      <c r="CY15">
        <f>AA15</f>
        <v>21.28</v>
      </c>
      <c r="CZ15">
        <f>AE15</f>
        <v>2.44</v>
      </c>
      <c r="DA15">
        <f>AI15</f>
        <v>8.7200000000000006</v>
      </c>
      <c r="DB15">
        <f t="shared" si="0"/>
        <v>1.54</v>
      </c>
      <c r="DC15">
        <f t="shared" si="1"/>
        <v>0</v>
      </c>
    </row>
    <row r="16" spans="1:107" x14ac:dyDescent="0.2">
      <c r="A16">
        <f>ROW(Source!A34)</f>
        <v>34</v>
      </c>
      <c r="B16">
        <v>42104813</v>
      </c>
      <c r="C16">
        <v>42105188</v>
      </c>
      <c r="D16">
        <v>18410572</v>
      </c>
      <c r="E16">
        <v>1</v>
      </c>
      <c r="F16">
        <v>1</v>
      </c>
      <c r="G16">
        <v>1</v>
      </c>
      <c r="H16">
        <v>1</v>
      </c>
      <c r="I16" t="s">
        <v>461</v>
      </c>
      <c r="J16" t="s">
        <v>3</v>
      </c>
      <c r="K16" t="s">
        <v>462</v>
      </c>
      <c r="L16">
        <v>1369</v>
      </c>
      <c r="N16">
        <v>1013</v>
      </c>
      <c r="O16" t="s">
        <v>437</v>
      </c>
      <c r="P16" t="s">
        <v>437</v>
      </c>
      <c r="Q16">
        <v>1</v>
      </c>
      <c r="W16">
        <v>0</v>
      </c>
      <c r="X16">
        <v>-546915240</v>
      </c>
      <c r="Y16">
        <v>50.094000000000001</v>
      </c>
      <c r="AA16">
        <v>0</v>
      </c>
      <c r="AB16">
        <v>0</v>
      </c>
      <c r="AC16">
        <v>0</v>
      </c>
      <c r="AD16">
        <v>254.01</v>
      </c>
      <c r="AE16">
        <v>0</v>
      </c>
      <c r="AF16">
        <v>0</v>
      </c>
      <c r="AG16">
        <v>0</v>
      </c>
      <c r="AH16">
        <v>254.01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43.56</v>
      </c>
      <c r="AU16" t="s">
        <v>53</v>
      </c>
      <c r="AV16">
        <v>1</v>
      </c>
      <c r="AW16">
        <v>2</v>
      </c>
      <c r="AX16">
        <v>42105199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73.738367999999994</v>
      </c>
      <c r="CY16">
        <f>AD16</f>
        <v>254.01</v>
      </c>
      <c r="CZ16">
        <f>AH16</f>
        <v>254.01</v>
      </c>
      <c r="DA16">
        <f>AL16</f>
        <v>1</v>
      </c>
      <c r="DB16">
        <f>ROUND((ROUND(AT16*CZ16,2)*1.15),6)</f>
        <v>12724.382</v>
      </c>
      <c r="DC16">
        <f>ROUND((ROUND(AT16*AG16,2)*1.15),6)</f>
        <v>0</v>
      </c>
    </row>
    <row r="17" spans="1:107" x14ac:dyDescent="0.2">
      <c r="A17">
        <f>ROW(Source!A34)</f>
        <v>34</v>
      </c>
      <c r="B17">
        <v>42104813</v>
      </c>
      <c r="C17">
        <v>42105188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30</v>
      </c>
      <c r="J17" t="s">
        <v>3</v>
      </c>
      <c r="K17" t="s">
        <v>440</v>
      </c>
      <c r="L17">
        <v>608254</v>
      </c>
      <c r="N17">
        <v>1013</v>
      </c>
      <c r="O17" t="s">
        <v>441</v>
      </c>
      <c r="P17" t="s">
        <v>441</v>
      </c>
      <c r="Q17">
        <v>1</v>
      </c>
      <c r="W17">
        <v>0</v>
      </c>
      <c r="X17">
        <v>-185737400</v>
      </c>
      <c r="Y17">
        <v>2.5000000000000001E-2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0.02</v>
      </c>
      <c r="AU17" t="s">
        <v>52</v>
      </c>
      <c r="AV17">
        <v>2</v>
      </c>
      <c r="AW17">
        <v>2</v>
      </c>
      <c r="AX17">
        <v>42105200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3.6799999999999999E-2</v>
      </c>
      <c r="CY17">
        <f>AD17</f>
        <v>0</v>
      </c>
      <c r="CZ17">
        <f>AH17</f>
        <v>0</v>
      </c>
      <c r="DA17">
        <f>AL17</f>
        <v>1</v>
      </c>
      <c r="DB17">
        <f>ROUND((ROUND(AT17*CZ17,2)*1.25),6)</f>
        <v>0</v>
      </c>
      <c r="DC17">
        <f>ROUND((ROUND(AT17*AG17,2)*1.25),6)</f>
        <v>0</v>
      </c>
    </row>
    <row r="18" spans="1:107" x14ac:dyDescent="0.2">
      <c r="A18">
        <f>ROW(Source!A34)</f>
        <v>34</v>
      </c>
      <c r="B18">
        <v>42104813</v>
      </c>
      <c r="C18">
        <v>42105188</v>
      </c>
      <c r="D18">
        <v>38164733</v>
      </c>
      <c r="E18">
        <v>1</v>
      </c>
      <c r="F18">
        <v>1</v>
      </c>
      <c r="G18">
        <v>1</v>
      </c>
      <c r="H18">
        <v>2</v>
      </c>
      <c r="I18" t="s">
        <v>463</v>
      </c>
      <c r="J18" t="s">
        <v>464</v>
      </c>
      <c r="K18" t="s">
        <v>465</v>
      </c>
      <c r="L18">
        <v>1368</v>
      </c>
      <c r="N18">
        <v>1011</v>
      </c>
      <c r="O18" t="s">
        <v>445</v>
      </c>
      <c r="P18" t="s">
        <v>445</v>
      </c>
      <c r="Q18">
        <v>1</v>
      </c>
      <c r="W18">
        <v>0</v>
      </c>
      <c r="X18">
        <v>-1902254956</v>
      </c>
      <c r="Y18">
        <v>2.5000000000000001E-2</v>
      </c>
      <c r="AA18">
        <v>0</v>
      </c>
      <c r="AB18">
        <v>375.9</v>
      </c>
      <c r="AC18">
        <v>337.1</v>
      </c>
      <c r="AD18">
        <v>0</v>
      </c>
      <c r="AE18">
        <v>0</v>
      </c>
      <c r="AF18">
        <v>27.66</v>
      </c>
      <c r="AG18">
        <v>11.6</v>
      </c>
      <c r="AH18">
        <v>0</v>
      </c>
      <c r="AI18">
        <v>1</v>
      </c>
      <c r="AJ18">
        <v>13.59</v>
      </c>
      <c r="AK18">
        <v>29.06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0.02</v>
      </c>
      <c r="AU18" t="s">
        <v>52</v>
      </c>
      <c r="AV18">
        <v>0</v>
      </c>
      <c r="AW18">
        <v>2</v>
      </c>
      <c r="AX18">
        <v>42105201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Y18*Source!I34</f>
        <v>3.6799999999999999E-2</v>
      </c>
      <c r="CY18">
        <f>AB18</f>
        <v>375.9</v>
      </c>
      <c r="CZ18">
        <f>AF18</f>
        <v>27.66</v>
      </c>
      <c r="DA18">
        <f>AJ18</f>
        <v>13.59</v>
      </c>
      <c r="DB18">
        <f>ROUND((ROUND(AT18*CZ18,2)*1.25),6)</f>
        <v>0.6875</v>
      </c>
      <c r="DC18">
        <f>ROUND((ROUND(AT18*AG18,2)*1.25),6)</f>
        <v>0.28749999999999998</v>
      </c>
    </row>
    <row r="19" spans="1:107" x14ac:dyDescent="0.2">
      <c r="A19">
        <f>ROW(Source!A34)</f>
        <v>34</v>
      </c>
      <c r="B19">
        <v>42104813</v>
      </c>
      <c r="C19">
        <v>42105188</v>
      </c>
      <c r="D19">
        <v>38166456</v>
      </c>
      <c r="E19">
        <v>1</v>
      </c>
      <c r="F19">
        <v>1</v>
      </c>
      <c r="G19">
        <v>1</v>
      </c>
      <c r="H19">
        <v>2</v>
      </c>
      <c r="I19" t="s">
        <v>466</v>
      </c>
      <c r="J19" t="s">
        <v>467</v>
      </c>
      <c r="K19" t="s">
        <v>468</v>
      </c>
      <c r="L19">
        <v>1368</v>
      </c>
      <c r="N19">
        <v>1011</v>
      </c>
      <c r="O19" t="s">
        <v>445</v>
      </c>
      <c r="P19" t="s">
        <v>445</v>
      </c>
      <c r="Q19">
        <v>1</v>
      </c>
      <c r="W19">
        <v>0</v>
      </c>
      <c r="X19">
        <v>1230759911</v>
      </c>
      <c r="Y19">
        <v>0.1875</v>
      </c>
      <c r="AA19">
        <v>0</v>
      </c>
      <c r="AB19">
        <v>858.62</v>
      </c>
      <c r="AC19">
        <v>337.1</v>
      </c>
      <c r="AD19">
        <v>0</v>
      </c>
      <c r="AE19">
        <v>0</v>
      </c>
      <c r="AF19">
        <v>87.17</v>
      </c>
      <c r="AG19">
        <v>11.6</v>
      </c>
      <c r="AH19">
        <v>0</v>
      </c>
      <c r="AI19">
        <v>1</v>
      </c>
      <c r="AJ19">
        <v>9.85</v>
      </c>
      <c r="AK19">
        <v>29.06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0.15</v>
      </c>
      <c r="AU19" t="s">
        <v>52</v>
      </c>
      <c r="AV19">
        <v>0</v>
      </c>
      <c r="AW19">
        <v>2</v>
      </c>
      <c r="AX19">
        <v>42105202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Y19*Source!I34</f>
        <v>0.27600000000000002</v>
      </c>
      <c r="CY19">
        <f>AB19</f>
        <v>858.62</v>
      </c>
      <c r="CZ19">
        <f>AF19</f>
        <v>87.17</v>
      </c>
      <c r="DA19">
        <f>AJ19</f>
        <v>9.85</v>
      </c>
      <c r="DB19">
        <f>ROUND((ROUND(AT19*CZ19,2)*1.25),6)</f>
        <v>16.350000000000001</v>
      </c>
      <c r="DC19">
        <f>ROUND((ROUND(AT19*AG19,2)*1.25),6)</f>
        <v>2.1749999999999998</v>
      </c>
    </row>
    <row r="20" spans="1:107" x14ac:dyDescent="0.2">
      <c r="A20">
        <f>ROW(Source!A34)</f>
        <v>34</v>
      </c>
      <c r="B20">
        <v>42104813</v>
      </c>
      <c r="C20">
        <v>42105188</v>
      </c>
      <c r="D20">
        <v>38101843</v>
      </c>
      <c r="E20">
        <v>1</v>
      </c>
      <c r="F20">
        <v>1</v>
      </c>
      <c r="G20">
        <v>1</v>
      </c>
      <c r="H20">
        <v>3</v>
      </c>
      <c r="I20" t="s">
        <v>469</v>
      </c>
      <c r="J20" t="s">
        <v>470</v>
      </c>
      <c r="K20" t="s">
        <v>471</v>
      </c>
      <c r="L20">
        <v>1327</v>
      </c>
      <c r="N20">
        <v>1005</v>
      </c>
      <c r="O20" t="s">
        <v>321</v>
      </c>
      <c r="P20" t="s">
        <v>321</v>
      </c>
      <c r="Q20">
        <v>1</v>
      </c>
      <c r="W20">
        <v>0</v>
      </c>
      <c r="X20">
        <v>-1827594923</v>
      </c>
      <c r="Y20">
        <v>0.84</v>
      </c>
      <c r="AA20">
        <v>203.19</v>
      </c>
      <c r="AB20">
        <v>0</v>
      </c>
      <c r="AC20">
        <v>0</v>
      </c>
      <c r="AD20">
        <v>0</v>
      </c>
      <c r="AE20">
        <v>72.31</v>
      </c>
      <c r="AF20">
        <v>0</v>
      </c>
      <c r="AG20">
        <v>0</v>
      </c>
      <c r="AH20">
        <v>0</v>
      </c>
      <c r="AI20">
        <v>2.81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0.84</v>
      </c>
      <c r="AU20" t="s">
        <v>3</v>
      </c>
      <c r="AV20">
        <v>0</v>
      </c>
      <c r="AW20">
        <v>2</v>
      </c>
      <c r="AX20">
        <v>42105203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Y20*Source!I34</f>
        <v>1.23648</v>
      </c>
      <c r="CY20">
        <f t="shared" ref="CY20:CY25" si="2">AA20</f>
        <v>203.19</v>
      </c>
      <c r="CZ20">
        <f t="shared" ref="CZ20:CZ25" si="3">AE20</f>
        <v>72.31</v>
      </c>
      <c r="DA20">
        <f t="shared" ref="DA20:DA25" si="4">AI20</f>
        <v>2.81</v>
      </c>
      <c r="DB20">
        <f t="shared" ref="DB20:DB51" si="5">ROUND(ROUND(AT20*CZ20,2),6)</f>
        <v>60.74</v>
      </c>
      <c r="DC20">
        <f t="shared" ref="DC20:DC51" si="6">ROUND(ROUND(AT20*AG20,2),6)</f>
        <v>0</v>
      </c>
    </row>
    <row r="21" spans="1:107" x14ac:dyDescent="0.2">
      <c r="A21">
        <f>ROW(Source!A34)</f>
        <v>34</v>
      </c>
      <c r="B21">
        <v>42104813</v>
      </c>
      <c r="C21">
        <v>42105188</v>
      </c>
      <c r="D21">
        <v>38101992</v>
      </c>
      <c r="E21">
        <v>1</v>
      </c>
      <c r="F21">
        <v>1</v>
      </c>
      <c r="G21">
        <v>1</v>
      </c>
      <c r="H21">
        <v>3</v>
      </c>
      <c r="I21" t="s">
        <v>472</v>
      </c>
      <c r="J21" t="s">
        <v>473</v>
      </c>
      <c r="K21" t="s">
        <v>474</v>
      </c>
      <c r="L21">
        <v>1346</v>
      </c>
      <c r="N21">
        <v>1009</v>
      </c>
      <c r="O21" t="s">
        <v>475</v>
      </c>
      <c r="P21" t="s">
        <v>475</v>
      </c>
      <c r="Q21">
        <v>1</v>
      </c>
      <c r="W21">
        <v>0</v>
      </c>
      <c r="X21">
        <v>644139035</v>
      </c>
      <c r="Y21">
        <v>0.31</v>
      </c>
      <c r="AA21">
        <v>46.57</v>
      </c>
      <c r="AB21">
        <v>0</v>
      </c>
      <c r="AC21">
        <v>0</v>
      </c>
      <c r="AD21">
        <v>0</v>
      </c>
      <c r="AE21">
        <v>1.81</v>
      </c>
      <c r="AF21">
        <v>0</v>
      </c>
      <c r="AG21">
        <v>0</v>
      </c>
      <c r="AH21">
        <v>0</v>
      </c>
      <c r="AI21">
        <v>25.73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0.31</v>
      </c>
      <c r="AU21" t="s">
        <v>3</v>
      </c>
      <c r="AV21">
        <v>0</v>
      </c>
      <c r="AW21">
        <v>2</v>
      </c>
      <c r="AX21">
        <v>42105204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0.45632</v>
      </c>
      <c r="CY21">
        <f t="shared" si="2"/>
        <v>46.57</v>
      </c>
      <c r="CZ21">
        <f t="shared" si="3"/>
        <v>1.81</v>
      </c>
      <c r="DA21">
        <f t="shared" si="4"/>
        <v>25.73</v>
      </c>
      <c r="DB21">
        <f t="shared" si="5"/>
        <v>0.56000000000000005</v>
      </c>
      <c r="DC21">
        <f t="shared" si="6"/>
        <v>0</v>
      </c>
    </row>
    <row r="22" spans="1:107" x14ac:dyDescent="0.2">
      <c r="A22">
        <f>ROW(Source!A34)</f>
        <v>34</v>
      </c>
      <c r="B22">
        <v>42104813</v>
      </c>
      <c r="C22">
        <v>42105188</v>
      </c>
      <c r="D22">
        <v>38103405</v>
      </c>
      <c r="E22">
        <v>1</v>
      </c>
      <c r="F22">
        <v>1</v>
      </c>
      <c r="G22">
        <v>1</v>
      </c>
      <c r="H22">
        <v>3</v>
      </c>
      <c r="I22" t="s">
        <v>61</v>
      </c>
      <c r="J22" t="s">
        <v>63</v>
      </c>
      <c r="K22" t="s">
        <v>62</v>
      </c>
      <c r="L22">
        <v>1348</v>
      </c>
      <c r="N22">
        <v>1009</v>
      </c>
      <c r="O22" t="s">
        <v>28</v>
      </c>
      <c r="P22" t="s">
        <v>28</v>
      </c>
      <c r="Q22">
        <v>1000</v>
      </c>
      <c r="W22">
        <v>1</v>
      </c>
      <c r="X22">
        <v>2076838230</v>
      </c>
      <c r="Y22">
        <v>-0.03</v>
      </c>
      <c r="AA22">
        <v>45882.44</v>
      </c>
      <c r="AB22">
        <v>0</v>
      </c>
      <c r="AC22">
        <v>0</v>
      </c>
      <c r="AD22">
        <v>0</v>
      </c>
      <c r="AE22">
        <v>4615.9399999999996</v>
      </c>
      <c r="AF22">
        <v>0</v>
      </c>
      <c r="AG22">
        <v>0</v>
      </c>
      <c r="AH22">
        <v>0</v>
      </c>
      <c r="AI22">
        <v>9.94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-0.03</v>
      </c>
      <c r="AU22" t="s">
        <v>3</v>
      </c>
      <c r="AV22">
        <v>0</v>
      </c>
      <c r="AW22">
        <v>2</v>
      </c>
      <c r="AX22">
        <v>42105205</v>
      </c>
      <c r="AY22">
        <v>1</v>
      </c>
      <c r="AZ22">
        <v>6144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Y22*Source!I34</f>
        <v>-4.4159999999999998E-2</v>
      </c>
      <c r="CY22">
        <f t="shared" si="2"/>
        <v>45882.44</v>
      </c>
      <c r="CZ22">
        <f t="shared" si="3"/>
        <v>4615.9399999999996</v>
      </c>
      <c r="DA22">
        <f t="shared" si="4"/>
        <v>9.94</v>
      </c>
      <c r="DB22">
        <f t="shared" si="5"/>
        <v>-138.47999999999999</v>
      </c>
      <c r="DC22">
        <f t="shared" si="6"/>
        <v>0</v>
      </c>
    </row>
    <row r="23" spans="1:107" x14ac:dyDescent="0.2">
      <c r="A23">
        <f>ROW(Source!A34)</f>
        <v>34</v>
      </c>
      <c r="B23">
        <v>42104813</v>
      </c>
      <c r="C23">
        <v>42105188</v>
      </c>
      <c r="D23">
        <v>38103458</v>
      </c>
      <c r="E23">
        <v>1</v>
      </c>
      <c r="F23">
        <v>1</v>
      </c>
      <c r="G23">
        <v>1</v>
      </c>
      <c r="H23">
        <v>3</v>
      </c>
      <c r="I23" t="s">
        <v>476</v>
      </c>
      <c r="J23" t="s">
        <v>477</v>
      </c>
      <c r="K23" t="s">
        <v>478</v>
      </c>
      <c r="L23">
        <v>1348</v>
      </c>
      <c r="N23">
        <v>1009</v>
      </c>
      <c r="O23" t="s">
        <v>28</v>
      </c>
      <c r="P23" t="s">
        <v>28</v>
      </c>
      <c r="Q23">
        <v>1000</v>
      </c>
      <c r="W23">
        <v>0</v>
      </c>
      <c r="X23">
        <v>1268898367</v>
      </c>
      <c r="Y23">
        <v>5.0999999999999997E-2</v>
      </c>
      <c r="AA23">
        <v>43654.61</v>
      </c>
      <c r="AB23">
        <v>0</v>
      </c>
      <c r="AC23">
        <v>0</v>
      </c>
      <c r="AD23">
        <v>0</v>
      </c>
      <c r="AE23">
        <v>11927.49</v>
      </c>
      <c r="AF23">
        <v>0</v>
      </c>
      <c r="AG23">
        <v>0</v>
      </c>
      <c r="AH23">
        <v>0</v>
      </c>
      <c r="AI23">
        <v>3.66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5.0999999999999997E-2</v>
      </c>
      <c r="AU23" t="s">
        <v>3</v>
      </c>
      <c r="AV23">
        <v>0</v>
      </c>
      <c r="AW23">
        <v>2</v>
      </c>
      <c r="AX23">
        <v>42105206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Y23*Source!I34</f>
        <v>7.5072E-2</v>
      </c>
      <c r="CY23">
        <f t="shared" si="2"/>
        <v>43654.61</v>
      </c>
      <c r="CZ23">
        <f t="shared" si="3"/>
        <v>11927.49</v>
      </c>
      <c r="DA23">
        <f t="shared" si="4"/>
        <v>3.66</v>
      </c>
      <c r="DB23">
        <f t="shared" si="5"/>
        <v>608.29999999999995</v>
      </c>
      <c r="DC23">
        <f t="shared" si="6"/>
        <v>0</v>
      </c>
    </row>
    <row r="24" spans="1:107" x14ac:dyDescent="0.2">
      <c r="A24">
        <f>ROW(Source!A34)</f>
        <v>34</v>
      </c>
      <c r="B24">
        <v>42104813</v>
      </c>
      <c r="C24">
        <v>42105188</v>
      </c>
      <c r="D24">
        <v>38103963</v>
      </c>
      <c r="E24">
        <v>1</v>
      </c>
      <c r="F24">
        <v>1</v>
      </c>
      <c r="G24">
        <v>1</v>
      </c>
      <c r="H24">
        <v>3</v>
      </c>
      <c r="I24" t="s">
        <v>479</v>
      </c>
      <c r="J24" t="s">
        <v>480</v>
      </c>
      <c r="K24" t="s">
        <v>481</v>
      </c>
      <c r="L24">
        <v>1346</v>
      </c>
      <c r="N24">
        <v>1009</v>
      </c>
      <c r="O24" t="s">
        <v>475</v>
      </c>
      <c r="P24" t="s">
        <v>475</v>
      </c>
      <c r="Q24">
        <v>1</v>
      </c>
      <c r="W24">
        <v>0</v>
      </c>
      <c r="X24">
        <v>-1042179355</v>
      </c>
      <c r="Y24">
        <v>20</v>
      </c>
      <c r="AA24">
        <v>106.06</v>
      </c>
      <c r="AB24">
        <v>0</v>
      </c>
      <c r="AC24">
        <v>0</v>
      </c>
      <c r="AD24">
        <v>0</v>
      </c>
      <c r="AE24">
        <v>15.26</v>
      </c>
      <c r="AF24">
        <v>0</v>
      </c>
      <c r="AG24">
        <v>0</v>
      </c>
      <c r="AH24">
        <v>0</v>
      </c>
      <c r="AI24">
        <v>6.95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20</v>
      </c>
      <c r="AU24" t="s">
        <v>3</v>
      </c>
      <c r="AV24">
        <v>0</v>
      </c>
      <c r="AW24">
        <v>2</v>
      </c>
      <c r="AX24">
        <v>42105207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Y24*Source!I34</f>
        <v>29.439999999999998</v>
      </c>
      <c r="CY24">
        <f t="shared" si="2"/>
        <v>106.06</v>
      </c>
      <c r="CZ24">
        <f t="shared" si="3"/>
        <v>15.26</v>
      </c>
      <c r="DA24">
        <f t="shared" si="4"/>
        <v>6.95</v>
      </c>
      <c r="DB24">
        <f t="shared" si="5"/>
        <v>305.2</v>
      </c>
      <c r="DC24">
        <f t="shared" si="6"/>
        <v>0</v>
      </c>
    </row>
    <row r="25" spans="1:107" x14ac:dyDescent="0.2">
      <c r="A25">
        <f>ROW(Source!A34)</f>
        <v>34</v>
      </c>
      <c r="B25">
        <v>42104813</v>
      </c>
      <c r="C25">
        <v>42105188</v>
      </c>
      <c r="D25">
        <v>38699269</v>
      </c>
      <c r="E25">
        <v>1</v>
      </c>
      <c r="F25">
        <v>1</v>
      </c>
      <c r="G25">
        <v>1</v>
      </c>
      <c r="H25">
        <v>3</v>
      </c>
      <c r="I25" t="s">
        <v>65</v>
      </c>
      <c r="J25" t="s">
        <v>68</v>
      </c>
      <c r="K25" t="s">
        <v>66</v>
      </c>
      <c r="L25">
        <v>1296</v>
      </c>
      <c r="N25">
        <v>1002</v>
      </c>
      <c r="O25" t="s">
        <v>67</v>
      </c>
      <c r="P25" t="s">
        <v>67</v>
      </c>
      <c r="Q25">
        <v>1</v>
      </c>
      <c r="W25">
        <v>0</v>
      </c>
      <c r="X25">
        <v>-1399667287</v>
      </c>
      <c r="Y25">
        <v>33.333300000000001</v>
      </c>
      <c r="AA25">
        <v>261.67</v>
      </c>
      <c r="AB25">
        <v>0</v>
      </c>
      <c r="AC25">
        <v>0</v>
      </c>
      <c r="AD25">
        <v>0</v>
      </c>
      <c r="AE25">
        <v>261.67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3</v>
      </c>
      <c r="AT25">
        <v>33.333300000000001</v>
      </c>
      <c r="AU25" t="s">
        <v>3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49.066617600000001</v>
      </c>
      <c r="CY25">
        <f t="shared" si="2"/>
        <v>261.67</v>
      </c>
      <c r="CZ25">
        <f t="shared" si="3"/>
        <v>261.67</v>
      </c>
      <c r="DA25">
        <f t="shared" si="4"/>
        <v>1</v>
      </c>
      <c r="DB25">
        <f t="shared" si="5"/>
        <v>8722.32</v>
      </c>
      <c r="DC25">
        <f t="shared" si="6"/>
        <v>0</v>
      </c>
    </row>
    <row r="26" spans="1:107" x14ac:dyDescent="0.2">
      <c r="A26">
        <f>ROW(Source!A37)</f>
        <v>37</v>
      </c>
      <c r="B26">
        <v>42104813</v>
      </c>
      <c r="C26">
        <v>42105210</v>
      </c>
      <c r="D26">
        <v>18410171</v>
      </c>
      <c r="E26">
        <v>1</v>
      </c>
      <c r="F26">
        <v>1</v>
      </c>
      <c r="G26">
        <v>1</v>
      </c>
      <c r="H26">
        <v>1</v>
      </c>
      <c r="I26" t="s">
        <v>482</v>
      </c>
      <c r="J26" t="s">
        <v>3</v>
      </c>
      <c r="K26" t="s">
        <v>483</v>
      </c>
      <c r="L26">
        <v>1369</v>
      </c>
      <c r="N26">
        <v>1013</v>
      </c>
      <c r="O26" t="s">
        <v>437</v>
      </c>
      <c r="P26" t="s">
        <v>437</v>
      </c>
      <c r="Q26">
        <v>1</v>
      </c>
      <c r="W26">
        <v>0</v>
      </c>
      <c r="X26">
        <v>1151098980</v>
      </c>
      <c r="Y26">
        <v>383.06</v>
      </c>
      <c r="AA26">
        <v>0</v>
      </c>
      <c r="AB26">
        <v>0</v>
      </c>
      <c r="AC26">
        <v>0</v>
      </c>
      <c r="AD26">
        <v>260.7</v>
      </c>
      <c r="AE26">
        <v>0</v>
      </c>
      <c r="AF26">
        <v>0</v>
      </c>
      <c r="AG26">
        <v>0</v>
      </c>
      <c r="AH26">
        <v>260.7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383.06</v>
      </c>
      <c r="AU26" t="s">
        <v>3</v>
      </c>
      <c r="AV26">
        <v>1</v>
      </c>
      <c r="AW26">
        <v>2</v>
      </c>
      <c r="AX26">
        <v>42105217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11.4918</v>
      </c>
      <c r="CY26">
        <f>AD26</f>
        <v>260.7</v>
      </c>
      <c r="CZ26">
        <f>AH26</f>
        <v>260.7</v>
      </c>
      <c r="DA26">
        <f>AL26</f>
        <v>1</v>
      </c>
      <c r="DB26">
        <f t="shared" si="5"/>
        <v>99863.74</v>
      </c>
      <c r="DC26">
        <f t="shared" si="6"/>
        <v>0</v>
      </c>
    </row>
    <row r="27" spans="1:107" x14ac:dyDescent="0.2">
      <c r="A27">
        <f>ROW(Source!A37)</f>
        <v>37</v>
      </c>
      <c r="B27">
        <v>42104813</v>
      </c>
      <c r="C27">
        <v>42105210</v>
      </c>
      <c r="D27">
        <v>121548</v>
      </c>
      <c r="E27">
        <v>1</v>
      </c>
      <c r="F27">
        <v>1</v>
      </c>
      <c r="G27">
        <v>1</v>
      </c>
      <c r="H27">
        <v>1</v>
      </c>
      <c r="I27" t="s">
        <v>30</v>
      </c>
      <c r="J27" t="s">
        <v>3</v>
      </c>
      <c r="K27" t="s">
        <v>440</v>
      </c>
      <c r="L27">
        <v>608254</v>
      </c>
      <c r="N27">
        <v>1013</v>
      </c>
      <c r="O27" t="s">
        <v>441</v>
      </c>
      <c r="P27" t="s">
        <v>441</v>
      </c>
      <c r="Q27">
        <v>1</v>
      </c>
      <c r="W27">
        <v>0</v>
      </c>
      <c r="X27">
        <v>-185737400</v>
      </c>
      <c r="Y27">
        <v>1.1599999999999999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1.1599999999999999</v>
      </c>
      <c r="AU27" t="s">
        <v>3</v>
      </c>
      <c r="AV27">
        <v>2</v>
      </c>
      <c r="AW27">
        <v>2</v>
      </c>
      <c r="AX27">
        <v>42105218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3.4799999999999998E-2</v>
      </c>
      <c r="CY27">
        <f>AD27</f>
        <v>0</v>
      </c>
      <c r="CZ27">
        <f>AH27</f>
        <v>0</v>
      </c>
      <c r="DA27">
        <f>AL27</f>
        <v>1</v>
      </c>
      <c r="DB27">
        <f t="shared" si="5"/>
        <v>0</v>
      </c>
      <c r="DC27">
        <f t="shared" si="6"/>
        <v>0</v>
      </c>
    </row>
    <row r="28" spans="1:107" x14ac:dyDescent="0.2">
      <c r="A28">
        <f>ROW(Source!A37)</f>
        <v>37</v>
      </c>
      <c r="B28">
        <v>42104813</v>
      </c>
      <c r="C28">
        <v>42105210</v>
      </c>
      <c r="D28">
        <v>38164735</v>
      </c>
      <c r="E28">
        <v>1</v>
      </c>
      <c r="F28">
        <v>1</v>
      </c>
      <c r="G28">
        <v>1</v>
      </c>
      <c r="H28">
        <v>2</v>
      </c>
      <c r="I28" t="s">
        <v>442</v>
      </c>
      <c r="J28" t="s">
        <v>443</v>
      </c>
      <c r="K28" t="s">
        <v>444</v>
      </c>
      <c r="L28">
        <v>1368</v>
      </c>
      <c r="N28">
        <v>1011</v>
      </c>
      <c r="O28" t="s">
        <v>445</v>
      </c>
      <c r="P28" t="s">
        <v>445</v>
      </c>
      <c r="Q28">
        <v>1</v>
      </c>
      <c r="W28">
        <v>0</v>
      </c>
      <c r="X28">
        <v>344519037</v>
      </c>
      <c r="Y28">
        <v>1.1599999999999999</v>
      </c>
      <c r="AA28">
        <v>0</v>
      </c>
      <c r="AB28">
        <v>404.19</v>
      </c>
      <c r="AC28">
        <v>392.31</v>
      </c>
      <c r="AD28">
        <v>0</v>
      </c>
      <c r="AE28">
        <v>0</v>
      </c>
      <c r="AF28">
        <v>31.26</v>
      </c>
      <c r="AG28">
        <v>13.5</v>
      </c>
      <c r="AH28">
        <v>0</v>
      </c>
      <c r="AI28">
        <v>1</v>
      </c>
      <c r="AJ28">
        <v>12.93</v>
      </c>
      <c r="AK28">
        <v>29.06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1.1599999999999999</v>
      </c>
      <c r="AU28" t="s">
        <v>3</v>
      </c>
      <c r="AV28">
        <v>0</v>
      </c>
      <c r="AW28">
        <v>2</v>
      </c>
      <c r="AX28">
        <v>42105219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3.4799999999999998E-2</v>
      </c>
      <c r="CY28">
        <f>AB28</f>
        <v>404.19</v>
      </c>
      <c r="CZ28">
        <f>AF28</f>
        <v>31.26</v>
      </c>
      <c r="DA28">
        <f>AJ28</f>
        <v>12.93</v>
      </c>
      <c r="DB28">
        <f t="shared" si="5"/>
        <v>36.26</v>
      </c>
      <c r="DC28">
        <f t="shared" si="6"/>
        <v>15.66</v>
      </c>
    </row>
    <row r="29" spans="1:107" x14ac:dyDescent="0.2">
      <c r="A29">
        <f>ROW(Source!A37)</f>
        <v>37</v>
      </c>
      <c r="B29">
        <v>42104813</v>
      </c>
      <c r="C29">
        <v>42105210</v>
      </c>
      <c r="D29">
        <v>38136127</v>
      </c>
      <c r="E29">
        <v>1</v>
      </c>
      <c r="F29">
        <v>1</v>
      </c>
      <c r="G29">
        <v>1</v>
      </c>
      <c r="H29">
        <v>3</v>
      </c>
      <c r="I29" t="s">
        <v>446</v>
      </c>
      <c r="J29" t="s">
        <v>447</v>
      </c>
      <c r="K29" t="s">
        <v>448</v>
      </c>
      <c r="L29">
        <v>1339</v>
      </c>
      <c r="N29">
        <v>1007</v>
      </c>
      <c r="O29" t="s">
        <v>449</v>
      </c>
      <c r="P29" t="s">
        <v>449</v>
      </c>
      <c r="Q29">
        <v>1</v>
      </c>
      <c r="W29">
        <v>0</v>
      </c>
      <c r="X29">
        <v>298602793</v>
      </c>
      <c r="Y29">
        <v>4.4000000000000004</v>
      </c>
      <c r="AA29">
        <v>3304.14</v>
      </c>
      <c r="AB29">
        <v>0</v>
      </c>
      <c r="AC29">
        <v>0</v>
      </c>
      <c r="AD29">
        <v>0</v>
      </c>
      <c r="AE29">
        <v>517.89</v>
      </c>
      <c r="AF29">
        <v>0</v>
      </c>
      <c r="AG29">
        <v>0</v>
      </c>
      <c r="AH29">
        <v>0</v>
      </c>
      <c r="AI29">
        <v>6.38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4.4000000000000004</v>
      </c>
      <c r="AU29" t="s">
        <v>3</v>
      </c>
      <c r="AV29">
        <v>0</v>
      </c>
      <c r="AW29">
        <v>2</v>
      </c>
      <c r="AX29">
        <v>42105220</v>
      </c>
      <c r="AY29">
        <v>1</v>
      </c>
      <c r="AZ29">
        <v>0</v>
      </c>
      <c r="BA29">
        <v>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0.13200000000000001</v>
      </c>
      <c r="CY29">
        <f>AA29</f>
        <v>3304.14</v>
      </c>
      <c r="CZ29">
        <f>AE29</f>
        <v>517.89</v>
      </c>
      <c r="DA29">
        <f>AI29</f>
        <v>6.38</v>
      </c>
      <c r="DB29">
        <f t="shared" si="5"/>
        <v>2278.7199999999998</v>
      </c>
      <c r="DC29">
        <f t="shared" si="6"/>
        <v>0</v>
      </c>
    </row>
    <row r="30" spans="1:107" x14ac:dyDescent="0.2">
      <c r="A30">
        <f>ROW(Source!A37)</f>
        <v>37</v>
      </c>
      <c r="B30">
        <v>42104813</v>
      </c>
      <c r="C30">
        <v>42105210</v>
      </c>
      <c r="D30">
        <v>38140638</v>
      </c>
      <c r="E30">
        <v>1</v>
      </c>
      <c r="F30">
        <v>1</v>
      </c>
      <c r="G30">
        <v>1</v>
      </c>
      <c r="H30">
        <v>3</v>
      </c>
      <c r="I30" t="s">
        <v>450</v>
      </c>
      <c r="J30" t="s">
        <v>451</v>
      </c>
      <c r="K30" t="s">
        <v>452</v>
      </c>
      <c r="L30">
        <v>1339</v>
      </c>
      <c r="N30">
        <v>1007</v>
      </c>
      <c r="O30" t="s">
        <v>449</v>
      </c>
      <c r="P30" t="s">
        <v>449</v>
      </c>
      <c r="Q30">
        <v>1</v>
      </c>
      <c r="W30">
        <v>0</v>
      </c>
      <c r="X30">
        <v>619799737</v>
      </c>
      <c r="Y30">
        <v>0.35</v>
      </c>
      <c r="AA30">
        <v>21.28</v>
      </c>
      <c r="AB30">
        <v>0</v>
      </c>
      <c r="AC30">
        <v>0</v>
      </c>
      <c r="AD30">
        <v>0</v>
      </c>
      <c r="AE30">
        <v>2.44</v>
      </c>
      <c r="AF30">
        <v>0</v>
      </c>
      <c r="AG30">
        <v>0</v>
      </c>
      <c r="AH30">
        <v>0</v>
      </c>
      <c r="AI30">
        <v>8.7200000000000006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0.35</v>
      </c>
      <c r="AU30" t="s">
        <v>3</v>
      </c>
      <c r="AV30">
        <v>0</v>
      </c>
      <c r="AW30">
        <v>2</v>
      </c>
      <c r="AX30">
        <v>42105221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1.0499999999999999E-2</v>
      </c>
      <c r="CY30">
        <f>AA30</f>
        <v>21.28</v>
      </c>
      <c r="CZ30">
        <f>AE30</f>
        <v>2.44</v>
      </c>
      <c r="DA30">
        <f>AI30</f>
        <v>8.7200000000000006</v>
      </c>
      <c r="DB30">
        <f t="shared" si="5"/>
        <v>0.85</v>
      </c>
      <c r="DC30">
        <f t="shared" si="6"/>
        <v>0</v>
      </c>
    </row>
    <row r="31" spans="1:107" x14ac:dyDescent="0.2">
      <c r="A31">
        <f>ROW(Source!A37)</f>
        <v>37</v>
      </c>
      <c r="B31">
        <v>42104813</v>
      </c>
      <c r="C31">
        <v>42105210</v>
      </c>
      <c r="D31">
        <v>38164074</v>
      </c>
      <c r="E31">
        <v>1</v>
      </c>
      <c r="F31">
        <v>1</v>
      </c>
      <c r="G31">
        <v>1</v>
      </c>
      <c r="H31">
        <v>3</v>
      </c>
      <c r="I31" t="s">
        <v>26</v>
      </c>
      <c r="J31" t="s">
        <v>29</v>
      </c>
      <c r="K31" t="s">
        <v>27</v>
      </c>
      <c r="L31">
        <v>1348</v>
      </c>
      <c r="N31">
        <v>1009</v>
      </c>
      <c r="O31" t="s">
        <v>28</v>
      </c>
      <c r="P31" t="s">
        <v>28</v>
      </c>
      <c r="Q31">
        <v>1000</v>
      </c>
      <c r="W31">
        <v>0</v>
      </c>
      <c r="X31">
        <v>1876412176</v>
      </c>
      <c r="Y31">
        <v>8.1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3</v>
      </c>
      <c r="AT31">
        <v>8.1</v>
      </c>
      <c r="AU31" t="s">
        <v>3</v>
      </c>
      <c r="AV31">
        <v>0</v>
      </c>
      <c r="AW31">
        <v>2</v>
      </c>
      <c r="AX31">
        <v>42105222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Y31*Source!I37</f>
        <v>0.24299999999999999</v>
      </c>
      <c r="CY31">
        <f>AA31</f>
        <v>0</v>
      </c>
      <c r="CZ31">
        <f>AE31</f>
        <v>0</v>
      </c>
      <c r="DA31">
        <f>AI31</f>
        <v>1</v>
      </c>
      <c r="DB31">
        <f t="shared" si="5"/>
        <v>0</v>
      </c>
      <c r="DC31">
        <f t="shared" si="6"/>
        <v>0</v>
      </c>
    </row>
    <row r="32" spans="1:107" x14ac:dyDescent="0.2">
      <c r="A32">
        <f>ROW(Source!A39)</f>
        <v>39</v>
      </c>
      <c r="B32">
        <v>42104813</v>
      </c>
      <c r="C32">
        <v>42105224</v>
      </c>
      <c r="D32">
        <v>18410321</v>
      </c>
      <c r="E32">
        <v>1</v>
      </c>
      <c r="F32">
        <v>1</v>
      </c>
      <c r="G32">
        <v>1</v>
      </c>
      <c r="H32">
        <v>1</v>
      </c>
      <c r="I32" t="s">
        <v>484</v>
      </c>
      <c r="J32" t="s">
        <v>3</v>
      </c>
      <c r="K32" t="s">
        <v>485</v>
      </c>
      <c r="L32">
        <v>1369</v>
      </c>
      <c r="N32">
        <v>1013</v>
      </c>
      <c r="O32" t="s">
        <v>437</v>
      </c>
      <c r="P32" t="s">
        <v>437</v>
      </c>
      <c r="Q32">
        <v>1</v>
      </c>
      <c r="W32">
        <v>0</v>
      </c>
      <c r="X32">
        <v>243901587</v>
      </c>
      <c r="Y32">
        <v>130.63</v>
      </c>
      <c r="AA32">
        <v>0</v>
      </c>
      <c r="AB32">
        <v>0</v>
      </c>
      <c r="AC32">
        <v>0</v>
      </c>
      <c r="AD32">
        <v>300.81</v>
      </c>
      <c r="AE32">
        <v>0</v>
      </c>
      <c r="AF32">
        <v>0</v>
      </c>
      <c r="AG32">
        <v>0</v>
      </c>
      <c r="AH32">
        <v>300.81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130.63</v>
      </c>
      <c r="AU32" t="s">
        <v>3</v>
      </c>
      <c r="AV32">
        <v>1</v>
      </c>
      <c r="AW32">
        <v>2</v>
      </c>
      <c r="AX32">
        <v>42105232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Y32*Source!I39</f>
        <v>0</v>
      </c>
      <c r="CY32">
        <f>AD32</f>
        <v>300.81</v>
      </c>
      <c r="CZ32">
        <f>AH32</f>
        <v>300.81</v>
      </c>
      <c r="DA32">
        <f>AL32</f>
        <v>1</v>
      </c>
      <c r="DB32">
        <f t="shared" si="5"/>
        <v>39294.81</v>
      </c>
      <c r="DC32">
        <f t="shared" si="6"/>
        <v>0</v>
      </c>
    </row>
    <row r="33" spans="1:107" x14ac:dyDescent="0.2">
      <c r="A33">
        <f>ROW(Source!A39)</f>
        <v>39</v>
      </c>
      <c r="B33">
        <v>42104813</v>
      </c>
      <c r="C33">
        <v>42105224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30</v>
      </c>
      <c r="J33" t="s">
        <v>3</v>
      </c>
      <c r="K33" t="s">
        <v>440</v>
      </c>
      <c r="L33">
        <v>608254</v>
      </c>
      <c r="N33">
        <v>1013</v>
      </c>
      <c r="O33" t="s">
        <v>441</v>
      </c>
      <c r="P33" t="s">
        <v>441</v>
      </c>
      <c r="Q33">
        <v>1</v>
      </c>
      <c r="W33">
        <v>0</v>
      </c>
      <c r="X33">
        <v>-185737400</v>
      </c>
      <c r="Y33">
        <v>3.01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3.01</v>
      </c>
      <c r="AU33" t="s">
        <v>3</v>
      </c>
      <c r="AV33">
        <v>2</v>
      </c>
      <c r="AW33">
        <v>2</v>
      </c>
      <c r="AX33">
        <v>42105233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0</v>
      </c>
      <c r="CY33">
        <f>AD33</f>
        <v>0</v>
      </c>
      <c r="CZ33">
        <f>AH33</f>
        <v>0</v>
      </c>
      <c r="DA33">
        <f>AL33</f>
        <v>1</v>
      </c>
      <c r="DB33">
        <f t="shared" si="5"/>
        <v>0</v>
      </c>
      <c r="DC33">
        <f t="shared" si="6"/>
        <v>0</v>
      </c>
    </row>
    <row r="34" spans="1:107" x14ac:dyDescent="0.2">
      <c r="A34">
        <f>ROW(Source!A39)</f>
        <v>39</v>
      </c>
      <c r="B34">
        <v>42104813</v>
      </c>
      <c r="C34">
        <v>42105224</v>
      </c>
      <c r="D34">
        <v>38164735</v>
      </c>
      <c r="E34">
        <v>1</v>
      </c>
      <c r="F34">
        <v>1</v>
      </c>
      <c r="G34">
        <v>1</v>
      </c>
      <c r="H34">
        <v>2</v>
      </c>
      <c r="I34" t="s">
        <v>442</v>
      </c>
      <c r="J34" t="s">
        <v>443</v>
      </c>
      <c r="K34" t="s">
        <v>444</v>
      </c>
      <c r="L34">
        <v>1368</v>
      </c>
      <c r="N34">
        <v>1011</v>
      </c>
      <c r="O34" t="s">
        <v>445</v>
      </c>
      <c r="P34" t="s">
        <v>445</v>
      </c>
      <c r="Q34">
        <v>1</v>
      </c>
      <c r="W34">
        <v>0</v>
      </c>
      <c r="X34">
        <v>344519037</v>
      </c>
      <c r="Y34">
        <v>0.46</v>
      </c>
      <c r="AA34">
        <v>0</v>
      </c>
      <c r="AB34">
        <v>404.19</v>
      </c>
      <c r="AC34">
        <v>392.31</v>
      </c>
      <c r="AD34">
        <v>0</v>
      </c>
      <c r="AE34">
        <v>0</v>
      </c>
      <c r="AF34">
        <v>31.26</v>
      </c>
      <c r="AG34">
        <v>13.5</v>
      </c>
      <c r="AH34">
        <v>0</v>
      </c>
      <c r="AI34">
        <v>1</v>
      </c>
      <c r="AJ34">
        <v>12.93</v>
      </c>
      <c r="AK34">
        <v>29.06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0.46</v>
      </c>
      <c r="AU34" t="s">
        <v>3</v>
      </c>
      <c r="AV34">
        <v>0</v>
      </c>
      <c r="AW34">
        <v>2</v>
      </c>
      <c r="AX34">
        <v>42105234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0</v>
      </c>
      <c r="CY34">
        <f>AB34</f>
        <v>404.19</v>
      </c>
      <c r="CZ34">
        <f>AF34</f>
        <v>31.26</v>
      </c>
      <c r="DA34">
        <f>AJ34</f>
        <v>12.93</v>
      </c>
      <c r="DB34">
        <f t="shared" si="5"/>
        <v>14.38</v>
      </c>
      <c r="DC34">
        <f t="shared" si="6"/>
        <v>6.21</v>
      </c>
    </row>
    <row r="35" spans="1:107" x14ac:dyDescent="0.2">
      <c r="A35">
        <f>ROW(Source!A39)</f>
        <v>39</v>
      </c>
      <c r="B35">
        <v>42104813</v>
      </c>
      <c r="C35">
        <v>42105224</v>
      </c>
      <c r="D35">
        <v>38165143</v>
      </c>
      <c r="E35">
        <v>1</v>
      </c>
      <c r="F35">
        <v>1</v>
      </c>
      <c r="G35">
        <v>1</v>
      </c>
      <c r="H35">
        <v>2</v>
      </c>
      <c r="I35" t="s">
        <v>455</v>
      </c>
      <c r="J35" t="s">
        <v>456</v>
      </c>
      <c r="K35" t="s">
        <v>457</v>
      </c>
      <c r="L35">
        <v>1368</v>
      </c>
      <c r="N35">
        <v>1011</v>
      </c>
      <c r="O35" t="s">
        <v>445</v>
      </c>
      <c r="P35" t="s">
        <v>445</v>
      </c>
      <c r="Q35">
        <v>1</v>
      </c>
      <c r="W35">
        <v>0</v>
      </c>
      <c r="X35">
        <v>-1709160983</v>
      </c>
      <c r="Y35">
        <v>2.5499999999999998</v>
      </c>
      <c r="AA35">
        <v>0</v>
      </c>
      <c r="AB35">
        <v>314.95999999999998</v>
      </c>
      <c r="AC35">
        <v>292.33999999999997</v>
      </c>
      <c r="AD35">
        <v>0</v>
      </c>
      <c r="AE35">
        <v>0</v>
      </c>
      <c r="AF35">
        <v>12.4</v>
      </c>
      <c r="AG35">
        <v>10.06</v>
      </c>
      <c r="AH35">
        <v>0</v>
      </c>
      <c r="AI35">
        <v>1</v>
      </c>
      <c r="AJ35">
        <v>25.4</v>
      </c>
      <c r="AK35">
        <v>29.06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2.5499999999999998</v>
      </c>
      <c r="AU35" t="s">
        <v>3</v>
      </c>
      <c r="AV35">
        <v>0</v>
      </c>
      <c r="AW35">
        <v>2</v>
      </c>
      <c r="AX35">
        <v>42105235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0</v>
      </c>
      <c r="CY35">
        <f>AB35</f>
        <v>314.95999999999998</v>
      </c>
      <c r="CZ35">
        <f>AF35</f>
        <v>12.4</v>
      </c>
      <c r="DA35">
        <f>AJ35</f>
        <v>25.4</v>
      </c>
      <c r="DB35">
        <f t="shared" si="5"/>
        <v>31.62</v>
      </c>
      <c r="DC35">
        <f t="shared" si="6"/>
        <v>25.65</v>
      </c>
    </row>
    <row r="36" spans="1:107" x14ac:dyDescent="0.2">
      <c r="A36">
        <f>ROW(Source!A39)</f>
        <v>39</v>
      </c>
      <c r="B36">
        <v>42104813</v>
      </c>
      <c r="C36">
        <v>42105224</v>
      </c>
      <c r="D36">
        <v>38102149</v>
      </c>
      <c r="E36">
        <v>1</v>
      </c>
      <c r="F36">
        <v>1</v>
      </c>
      <c r="G36">
        <v>1</v>
      </c>
      <c r="H36">
        <v>3</v>
      </c>
      <c r="I36" t="s">
        <v>458</v>
      </c>
      <c r="J36" t="s">
        <v>459</v>
      </c>
      <c r="K36" t="s">
        <v>460</v>
      </c>
      <c r="L36">
        <v>1348</v>
      </c>
      <c r="N36">
        <v>1009</v>
      </c>
      <c r="O36" t="s">
        <v>28</v>
      </c>
      <c r="P36" t="s">
        <v>28</v>
      </c>
      <c r="Q36">
        <v>1000</v>
      </c>
      <c r="W36">
        <v>0</v>
      </c>
      <c r="X36">
        <v>-43392483</v>
      </c>
      <c r="Y36">
        <v>1.7999999999999999E-2</v>
      </c>
      <c r="AA36">
        <v>85654.080000000002</v>
      </c>
      <c r="AB36">
        <v>0</v>
      </c>
      <c r="AC36">
        <v>0</v>
      </c>
      <c r="AD36">
        <v>0</v>
      </c>
      <c r="AE36">
        <v>11300.01</v>
      </c>
      <c r="AF36">
        <v>0</v>
      </c>
      <c r="AG36">
        <v>0</v>
      </c>
      <c r="AH36">
        <v>0</v>
      </c>
      <c r="AI36">
        <v>7.58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1.7999999999999999E-2</v>
      </c>
      <c r="AU36" t="s">
        <v>3</v>
      </c>
      <c r="AV36">
        <v>0</v>
      </c>
      <c r="AW36">
        <v>2</v>
      </c>
      <c r="AX36">
        <v>42105236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Y36*Source!I39</f>
        <v>0</v>
      </c>
      <c r="CY36">
        <f>AA36</f>
        <v>85654.080000000002</v>
      </c>
      <c r="CZ36">
        <f>AE36</f>
        <v>11300.01</v>
      </c>
      <c r="DA36">
        <f>AI36</f>
        <v>7.58</v>
      </c>
      <c r="DB36">
        <f t="shared" si="5"/>
        <v>203.4</v>
      </c>
      <c r="DC36">
        <f t="shared" si="6"/>
        <v>0</v>
      </c>
    </row>
    <row r="37" spans="1:107" x14ac:dyDescent="0.2">
      <c r="A37">
        <f>ROW(Source!A39)</f>
        <v>39</v>
      </c>
      <c r="B37">
        <v>42104813</v>
      </c>
      <c r="C37">
        <v>42105224</v>
      </c>
      <c r="D37">
        <v>38136501</v>
      </c>
      <c r="E37">
        <v>1</v>
      </c>
      <c r="F37">
        <v>1</v>
      </c>
      <c r="G37">
        <v>1</v>
      </c>
      <c r="H37">
        <v>3</v>
      </c>
      <c r="I37" t="s">
        <v>44</v>
      </c>
      <c r="J37" t="s">
        <v>46</v>
      </c>
      <c r="K37" t="s">
        <v>45</v>
      </c>
      <c r="L37">
        <v>1348</v>
      </c>
      <c r="N37">
        <v>1009</v>
      </c>
      <c r="O37" t="s">
        <v>28</v>
      </c>
      <c r="P37" t="s">
        <v>28</v>
      </c>
      <c r="Q37">
        <v>1000</v>
      </c>
      <c r="W37">
        <v>0</v>
      </c>
      <c r="X37">
        <v>-1237271530</v>
      </c>
      <c r="Y37">
        <v>1.7</v>
      </c>
      <c r="AA37">
        <v>24591.8</v>
      </c>
      <c r="AB37">
        <v>0</v>
      </c>
      <c r="AC37">
        <v>0</v>
      </c>
      <c r="AD37">
        <v>0</v>
      </c>
      <c r="AE37">
        <v>11280.64</v>
      </c>
      <c r="AF37">
        <v>0</v>
      </c>
      <c r="AG37">
        <v>0</v>
      </c>
      <c r="AH37">
        <v>0</v>
      </c>
      <c r="AI37">
        <v>2.1800000000000002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3</v>
      </c>
      <c r="AT37">
        <v>1.7</v>
      </c>
      <c r="AU37" t="s">
        <v>3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Y37*Source!I39</f>
        <v>0</v>
      </c>
      <c r="CY37">
        <f>AA37</f>
        <v>24591.8</v>
      </c>
      <c r="CZ37">
        <f>AE37</f>
        <v>11280.64</v>
      </c>
      <c r="DA37">
        <f>AI37</f>
        <v>2.1800000000000002</v>
      </c>
      <c r="DB37">
        <f t="shared" si="5"/>
        <v>19177.09</v>
      </c>
      <c r="DC37">
        <f t="shared" si="6"/>
        <v>0</v>
      </c>
    </row>
    <row r="38" spans="1:107" x14ac:dyDescent="0.2">
      <c r="A38">
        <f>ROW(Source!A39)</f>
        <v>39</v>
      </c>
      <c r="B38">
        <v>42104813</v>
      </c>
      <c r="C38">
        <v>42105224</v>
      </c>
      <c r="D38">
        <v>38140638</v>
      </c>
      <c r="E38">
        <v>1</v>
      </c>
      <c r="F38">
        <v>1</v>
      </c>
      <c r="G38">
        <v>1</v>
      </c>
      <c r="H38">
        <v>3</v>
      </c>
      <c r="I38" t="s">
        <v>450</v>
      </c>
      <c r="J38" t="s">
        <v>451</v>
      </c>
      <c r="K38" t="s">
        <v>452</v>
      </c>
      <c r="L38">
        <v>1339</v>
      </c>
      <c r="N38">
        <v>1007</v>
      </c>
      <c r="O38" t="s">
        <v>449</v>
      </c>
      <c r="P38" t="s">
        <v>449</v>
      </c>
      <c r="Q38">
        <v>1</v>
      </c>
      <c r="W38">
        <v>0</v>
      </c>
      <c r="X38">
        <v>619799737</v>
      </c>
      <c r="Y38">
        <v>1.1200000000000001</v>
      </c>
      <c r="AA38">
        <v>21.28</v>
      </c>
      <c r="AB38">
        <v>0</v>
      </c>
      <c r="AC38">
        <v>0</v>
      </c>
      <c r="AD38">
        <v>0</v>
      </c>
      <c r="AE38">
        <v>2.44</v>
      </c>
      <c r="AF38">
        <v>0</v>
      </c>
      <c r="AG38">
        <v>0</v>
      </c>
      <c r="AH38">
        <v>0</v>
      </c>
      <c r="AI38">
        <v>8.7200000000000006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1.1200000000000001</v>
      </c>
      <c r="AU38" t="s">
        <v>3</v>
      </c>
      <c r="AV38">
        <v>0</v>
      </c>
      <c r="AW38">
        <v>2</v>
      </c>
      <c r="AX38">
        <v>42105238</v>
      </c>
      <c r="AY38">
        <v>1</v>
      </c>
      <c r="AZ38">
        <v>0</v>
      </c>
      <c r="BA38">
        <v>37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Y38*Source!I39</f>
        <v>0</v>
      </c>
      <c r="CY38">
        <f>AA38</f>
        <v>21.28</v>
      </c>
      <c r="CZ38">
        <f>AE38</f>
        <v>2.44</v>
      </c>
      <c r="DA38">
        <f>AI38</f>
        <v>8.7200000000000006</v>
      </c>
      <c r="DB38">
        <f t="shared" si="5"/>
        <v>2.73</v>
      </c>
      <c r="DC38">
        <f t="shared" si="6"/>
        <v>0</v>
      </c>
    </row>
    <row r="39" spans="1:107" x14ac:dyDescent="0.2">
      <c r="A39">
        <f>ROW(Source!A41)</f>
        <v>41</v>
      </c>
      <c r="B39">
        <v>42104813</v>
      </c>
      <c r="C39">
        <v>42106330</v>
      </c>
      <c r="D39">
        <v>18409661</v>
      </c>
      <c r="E39">
        <v>1</v>
      </c>
      <c r="F39">
        <v>1</v>
      </c>
      <c r="G39">
        <v>1</v>
      </c>
      <c r="H39">
        <v>1</v>
      </c>
      <c r="I39" t="s">
        <v>486</v>
      </c>
      <c r="J39" t="s">
        <v>3</v>
      </c>
      <c r="K39" t="s">
        <v>487</v>
      </c>
      <c r="L39">
        <v>1369</v>
      </c>
      <c r="N39">
        <v>1013</v>
      </c>
      <c r="O39" t="s">
        <v>437</v>
      </c>
      <c r="P39" t="s">
        <v>437</v>
      </c>
      <c r="Q39">
        <v>1</v>
      </c>
      <c r="W39">
        <v>0</v>
      </c>
      <c r="X39">
        <v>1989723076</v>
      </c>
      <c r="Y39">
        <v>29.6</v>
      </c>
      <c r="AA39">
        <v>0</v>
      </c>
      <c r="AB39">
        <v>0</v>
      </c>
      <c r="AC39">
        <v>0</v>
      </c>
      <c r="AD39">
        <v>251.11</v>
      </c>
      <c r="AE39">
        <v>0</v>
      </c>
      <c r="AF39">
        <v>0</v>
      </c>
      <c r="AG39">
        <v>0</v>
      </c>
      <c r="AH39">
        <v>251.11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29.6</v>
      </c>
      <c r="AU39" t="s">
        <v>3</v>
      </c>
      <c r="AV39">
        <v>1</v>
      </c>
      <c r="AW39">
        <v>2</v>
      </c>
      <c r="AX39">
        <v>42106331</v>
      </c>
      <c r="AY39">
        <v>1</v>
      </c>
      <c r="AZ39">
        <v>0</v>
      </c>
      <c r="BA39">
        <v>38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Y39*Source!I41</f>
        <v>4.4400000000000004</v>
      </c>
      <c r="CY39">
        <f>AD39</f>
        <v>251.11</v>
      </c>
      <c r="CZ39">
        <f>AH39</f>
        <v>251.11</v>
      </c>
      <c r="DA39">
        <f>AL39</f>
        <v>1</v>
      </c>
      <c r="DB39">
        <f t="shared" si="5"/>
        <v>7432.86</v>
      </c>
      <c r="DC39">
        <f t="shared" si="6"/>
        <v>0</v>
      </c>
    </row>
    <row r="40" spans="1:107" x14ac:dyDescent="0.2">
      <c r="A40">
        <f>ROW(Source!A41)</f>
        <v>41</v>
      </c>
      <c r="B40">
        <v>42104813</v>
      </c>
      <c r="C40">
        <v>42106330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30</v>
      </c>
      <c r="J40" t="s">
        <v>3</v>
      </c>
      <c r="K40" t="s">
        <v>440</v>
      </c>
      <c r="L40">
        <v>608254</v>
      </c>
      <c r="N40">
        <v>1013</v>
      </c>
      <c r="O40" t="s">
        <v>441</v>
      </c>
      <c r="P40" t="s">
        <v>441</v>
      </c>
      <c r="Q40">
        <v>1</v>
      </c>
      <c r="W40">
        <v>0</v>
      </c>
      <c r="X40">
        <v>-185737400</v>
      </c>
      <c r="Y40">
        <v>0.1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0.1</v>
      </c>
      <c r="AU40" t="s">
        <v>3</v>
      </c>
      <c r="AV40">
        <v>2</v>
      </c>
      <c r="AW40">
        <v>2</v>
      </c>
      <c r="AX40">
        <v>42106332</v>
      </c>
      <c r="AY40">
        <v>1</v>
      </c>
      <c r="AZ40">
        <v>0</v>
      </c>
      <c r="BA40">
        <v>39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Y40*Source!I41</f>
        <v>1.4999999999999999E-2</v>
      </c>
      <c r="CY40">
        <f>AD40</f>
        <v>0</v>
      </c>
      <c r="CZ40">
        <f>AH40</f>
        <v>0</v>
      </c>
      <c r="DA40">
        <f>AL40</f>
        <v>1</v>
      </c>
      <c r="DB40">
        <f t="shared" si="5"/>
        <v>0</v>
      </c>
      <c r="DC40">
        <f t="shared" si="6"/>
        <v>0</v>
      </c>
    </row>
    <row r="41" spans="1:107" x14ac:dyDescent="0.2">
      <c r="A41">
        <f>ROW(Source!A41)</f>
        <v>41</v>
      </c>
      <c r="B41">
        <v>42104813</v>
      </c>
      <c r="C41">
        <v>42106330</v>
      </c>
      <c r="D41">
        <v>38164735</v>
      </c>
      <c r="E41">
        <v>1</v>
      </c>
      <c r="F41">
        <v>1</v>
      </c>
      <c r="G41">
        <v>1</v>
      </c>
      <c r="H41">
        <v>2</v>
      </c>
      <c r="I41" t="s">
        <v>442</v>
      </c>
      <c r="J41" t="s">
        <v>443</v>
      </c>
      <c r="K41" t="s">
        <v>444</v>
      </c>
      <c r="L41">
        <v>1368</v>
      </c>
      <c r="N41">
        <v>1011</v>
      </c>
      <c r="O41" t="s">
        <v>445</v>
      </c>
      <c r="P41" t="s">
        <v>445</v>
      </c>
      <c r="Q41">
        <v>1</v>
      </c>
      <c r="W41">
        <v>0</v>
      </c>
      <c r="X41">
        <v>344519037</v>
      </c>
      <c r="Y41">
        <v>0.1</v>
      </c>
      <c r="AA41">
        <v>0</v>
      </c>
      <c r="AB41">
        <v>404.19</v>
      </c>
      <c r="AC41">
        <v>392.31</v>
      </c>
      <c r="AD41">
        <v>0</v>
      </c>
      <c r="AE41">
        <v>0</v>
      </c>
      <c r="AF41">
        <v>31.26</v>
      </c>
      <c r="AG41">
        <v>13.5</v>
      </c>
      <c r="AH41">
        <v>0</v>
      </c>
      <c r="AI41">
        <v>1</v>
      </c>
      <c r="AJ41">
        <v>12.93</v>
      </c>
      <c r="AK41">
        <v>29.06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0.1</v>
      </c>
      <c r="AU41" t="s">
        <v>3</v>
      </c>
      <c r="AV41">
        <v>0</v>
      </c>
      <c r="AW41">
        <v>2</v>
      </c>
      <c r="AX41">
        <v>42106333</v>
      </c>
      <c r="AY41">
        <v>1</v>
      </c>
      <c r="AZ41">
        <v>0</v>
      </c>
      <c r="BA41">
        <v>40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Y41*Source!I41</f>
        <v>1.4999999999999999E-2</v>
      </c>
      <c r="CY41">
        <f>AB41</f>
        <v>404.19</v>
      </c>
      <c r="CZ41">
        <f>AF41</f>
        <v>31.26</v>
      </c>
      <c r="DA41">
        <f>AJ41</f>
        <v>12.93</v>
      </c>
      <c r="DB41">
        <f t="shared" si="5"/>
        <v>3.13</v>
      </c>
      <c r="DC41">
        <f t="shared" si="6"/>
        <v>1.35</v>
      </c>
    </row>
    <row r="42" spans="1:107" x14ac:dyDescent="0.2">
      <c r="A42">
        <f>ROW(Source!A41)</f>
        <v>41</v>
      </c>
      <c r="B42">
        <v>42104813</v>
      </c>
      <c r="C42">
        <v>42106330</v>
      </c>
      <c r="D42">
        <v>38166456</v>
      </c>
      <c r="E42">
        <v>1</v>
      </c>
      <c r="F42">
        <v>1</v>
      </c>
      <c r="G42">
        <v>1</v>
      </c>
      <c r="H42">
        <v>2</v>
      </c>
      <c r="I42" t="s">
        <v>466</v>
      </c>
      <c r="J42" t="s">
        <v>467</v>
      </c>
      <c r="K42" t="s">
        <v>468</v>
      </c>
      <c r="L42">
        <v>1368</v>
      </c>
      <c r="N42">
        <v>1011</v>
      </c>
      <c r="O42" t="s">
        <v>445</v>
      </c>
      <c r="P42" t="s">
        <v>445</v>
      </c>
      <c r="Q42">
        <v>1</v>
      </c>
      <c r="W42">
        <v>0</v>
      </c>
      <c r="X42">
        <v>1230759911</v>
      </c>
      <c r="Y42">
        <v>0.06</v>
      </c>
      <c r="AA42">
        <v>0</v>
      </c>
      <c r="AB42">
        <v>858.62</v>
      </c>
      <c r="AC42">
        <v>337.1</v>
      </c>
      <c r="AD42">
        <v>0</v>
      </c>
      <c r="AE42">
        <v>0</v>
      </c>
      <c r="AF42">
        <v>87.17</v>
      </c>
      <c r="AG42">
        <v>11.6</v>
      </c>
      <c r="AH42">
        <v>0</v>
      </c>
      <c r="AI42">
        <v>1</v>
      </c>
      <c r="AJ42">
        <v>9.85</v>
      </c>
      <c r="AK42">
        <v>29.06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0.06</v>
      </c>
      <c r="AU42" t="s">
        <v>3</v>
      </c>
      <c r="AV42">
        <v>0</v>
      </c>
      <c r="AW42">
        <v>2</v>
      </c>
      <c r="AX42">
        <v>42106334</v>
      </c>
      <c r="AY42">
        <v>1</v>
      </c>
      <c r="AZ42">
        <v>0</v>
      </c>
      <c r="BA42">
        <v>41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Y42*Source!I41</f>
        <v>8.9999999999999993E-3</v>
      </c>
      <c r="CY42">
        <f>AB42</f>
        <v>858.62</v>
      </c>
      <c r="CZ42">
        <f>AF42</f>
        <v>87.17</v>
      </c>
      <c r="DA42">
        <f>AJ42</f>
        <v>9.85</v>
      </c>
      <c r="DB42">
        <f t="shared" si="5"/>
        <v>5.23</v>
      </c>
      <c r="DC42">
        <f t="shared" si="6"/>
        <v>0.7</v>
      </c>
    </row>
    <row r="43" spans="1:107" x14ac:dyDescent="0.2">
      <c r="A43">
        <f>ROW(Source!A41)</f>
        <v>41</v>
      </c>
      <c r="B43">
        <v>42104813</v>
      </c>
      <c r="C43">
        <v>42106330</v>
      </c>
      <c r="D43">
        <v>38101068</v>
      </c>
      <c r="E43">
        <v>1</v>
      </c>
      <c r="F43">
        <v>1</v>
      </c>
      <c r="G43">
        <v>1</v>
      </c>
      <c r="H43">
        <v>3</v>
      </c>
      <c r="I43" t="s">
        <v>488</v>
      </c>
      <c r="J43" t="s">
        <v>489</v>
      </c>
      <c r="K43" t="s">
        <v>490</v>
      </c>
      <c r="L43">
        <v>1348</v>
      </c>
      <c r="N43">
        <v>1009</v>
      </c>
      <c r="O43" t="s">
        <v>28</v>
      </c>
      <c r="P43" t="s">
        <v>28</v>
      </c>
      <c r="Q43">
        <v>1000</v>
      </c>
      <c r="W43">
        <v>0</v>
      </c>
      <c r="X43">
        <v>-1712419256</v>
      </c>
      <c r="Y43">
        <v>2.5499999999999998E-2</v>
      </c>
      <c r="AA43">
        <v>2721.22</v>
      </c>
      <c r="AB43">
        <v>0</v>
      </c>
      <c r="AC43">
        <v>0</v>
      </c>
      <c r="AD43">
        <v>0</v>
      </c>
      <c r="AE43">
        <v>586.47</v>
      </c>
      <c r="AF43">
        <v>0</v>
      </c>
      <c r="AG43">
        <v>0</v>
      </c>
      <c r="AH43">
        <v>0</v>
      </c>
      <c r="AI43">
        <v>4.6399999999999997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2.5499999999999998E-2</v>
      </c>
      <c r="AU43" t="s">
        <v>3</v>
      </c>
      <c r="AV43">
        <v>0</v>
      </c>
      <c r="AW43">
        <v>2</v>
      </c>
      <c r="AX43">
        <v>42106335</v>
      </c>
      <c r="AY43">
        <v>1</v>
      </c>
      <c r="AZ43">
        <v>0</v>
      </c>
      <c r="BA43">
        <v>42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Y43*Source!I41</f>
        <v>3.8249999999999994E-3</v>
      </c>
      <c r="CY43">
        <f t="shared" ref="CY43:CY51" si="7">AA43</f>
        <v>2721.22</v>
      </c>
      <c r="CZ43">
        <f t="shared" ref="CZ43:CZ51" si="8">AE43</f>
        <v>586.47</v>
      </c>
      <c r="DA43">
        <f t="shared" ref="DA43:DA51" si="9">AI43</f>
        <v>4.6399999999999997</v>
      </c>
      <c r="DB43">
        <f t="shared" si="5"/>
        <v>14.95</v>
      </c>
      <c r="DC43">
        <f t="shared" si="6"/>
        <v>0</v>
      </c>
    </row>
    <row r="44" spans="1:107" x14ac:dyDescent="0.2">
      <c r="A44">
        <f>ROW(Source!A41)</f>
        <v>41</v>
      </c>
      <c r="B44">
        <v>42104813</v>
      </c>
      <c r="C44">
        <v>42106330</v>
      </c>
      <c r="D44">
        <v>38101071</v>
      </c>
      <c r="E44">
        <v>1</v>
      </c>
      <c r="F44">
        <v>1</v>
      </c>
      <c r="G44">
        <v>1</v>
      </c>
      <c r="H44">
        <v>3</v>
      </c>
      <c r="I44" t="s">
        <v>491</v>
      </c>
      <c r="J44" t="s">
        <v>492</v>
      </c>
      <c r="K44" t="s">
        <v>493</v>
      </c>
      <c r="L44">
        <v>1354</v>
      </c>
      <c r="N44">
        <v>1010</v>
      </c>
      <c r="O44" t="s">
        <v>133</v>
      </c>
      <c r="P44" t="s">
        <v>133</v>
      </c>
      <c r="Q44">
        <v>1</v>
      </c>
      <c r="W44">
        <v>0</v>
      </c>
      <c r="X44">
        <v>790714193</v>
      </c>
      <c r="Y44">
        <v>5.0999999999999996</v>
      </c>
      <c r="AA44">
        <v>11.46</v>
      </c>
      <c r="AB44">
        <v>0</v>
      </c>
      <c r="AC44">
        <v>0</v>
      </c>
      <c r="AD44">
        <v>0</v>
      </c>
      <c r="AE44">
        <v>4.51</v>
      </c>
      <c r="AF44">
        <v>0</v>
      </c>
      <c r="AG44">
        <v>0</v>
      </c>
      <c r="AH44">
        <v>0</v>
      </c>
      <c r="AI44">
        <v>2.54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5.0999999999999996</v>
      </c>
      <c r="AU44" t="s">
        <v>3</v>
      </c>
      <c r="AV44">
        <v>0</v>
      </c>
      <c r="AW44">
        <v>2</v>
      </c>
      <c r="AX44">
        <v>42106336</v>
      </c>
      <c r="AY44">
        <v>1</v>
      </c>
      <c r="AZ44">
        <v>0</v>
      </c>
      <c r="BA44">
        <v>43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</f>
        <v>0.7649999999999999</v>
      </c>
      <c r="CY44">
        <f t="shared" si="7"/>
        <v>11.46</v>
      </c>
      <c r="CZ44">
        <f t="shared" si="8"/>
        <v>4.51</v>
      </c>
      <c r="DA44">
        <f t="shared" si="9"/>
        <v>2.54</v>
      </c>
      <c r="DB44">
        <f t="shared" si="5"/>
        <v>23</v>
      </c>
      <c r="DC44">
        <f t="shared" si="6"/>
        <v>0</v>
      </c>
    </row>
    <row r="45" spans="1:107" x14ac:dyDescent="0.2">
      <c r="A45">
        <f>ROW(Source!A41)</f>
        <v>41</v>
      </c>
      <c r="B45">
        <v>42104813</v>
      </c>
      <c r="C45">
        <v>42106330</v>
      </c>
      <c r="D45">
        <v>38101843</v>
      </c>
      <c r="E45">
        <v>1</v>
      </c>
      <c r="F45">
        <v>1</v>
      </c>
      <c r="G45">
        <v>1</v>
      </c>
      <c r="H45">
        <v>3</v>
      </c>
      <c r="I45" t="s">
        <v>469</v>
      </c>
      <c r="J45" t="s">
        <v>470</v>
      </c>
      <c r="K45" t="s">
        <v>471</v>
      </c>
      <c r="L45">
        <v>1327</v>
      </c>
      <c r="N45">
        <v>1005</v>
      </c>
      <c r="O45" t="s">
        <v>321</v>
      </c>
      <c r="P45" t="s">
        <v>321</v>
      </c>
      <c r="Q45">
        <v>1</v>
      </c>
      <c r="W45">
        <v>0</v>
      </c>
      <c r="X45">
        <v>-1827594923</v>
      </c>
      <c r="Y45">
        <v>1.6</v>
      </c>
      <c r="AA45">
        <v>203.19</v>
      </c>
      <c r="AB45">
        <v>0</v>
      </c>
      <c r="AC45">
        <v>0</v>
      </c>
      <c r="AD45">
        <v>0</v>
      </c>
      <c r="AE45">
        <v>72.31</v>
      </c>
      <c r="AF45">
        <v>0</v>
      </c>
      <c r="AG45">
        <v>0</v>
      </c>
      <c r="AH45">
        <v>0</v>
      </c>
      <c r="AI45">
        <v>2.81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1.6</v>
      </c>
      <c r="AU45" t="s">
        <v>3</v>
      </c>
      <c r="AV45">
        <v>0</v>
      </c>
      <c r="AW45">
        <v>2</v>
      </c>
      <c r="AX45">
        <v>42106337</v>
      </c>
      <c r="AY45">
        <v>1</v>
      </c>
      <c r="AZ45">
        <v>0</v>
      </c>
      <c r="BA45">
        <v>44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Y45*Source!I41</f>
        <v>0.24</v>
      </c>
      <c r="CY45">
        <f t="shared" si="7"/>
        <v>203.19</v>
      </c>
      <c r="CZ45">
        <f t="shared" si="8"/>
        <v>72.31</v>
      </c>
      <c r="DA45">
        <f t="shared" si="9"/>
        <v>2.81</v>
      </c>
      <c r="DB45">
        <f t="shared" si="5"/>
        <v>115.7</v>
      </c>
      <c r="DC45">
        <f t="shared" si="6"/>
        <v>0</v>
      </c>
    </row>
    <row r="46" spans="1:107" x14ac:dyDescent="0.2">
      <c r="A46">
        <f>ROW(Source!A41)</f>
        <v>41</v>
      </c>
      <c r="B46">
        <v>42104813</v>
      </c>
      <c r="C46">
        <v>42106330</v>
      </c>
      <c r="D46">
        <v>38101951</v>
      </c>
      <c r="E46">
        <v>1</v>
      </c>
      <c r="F46">
        <v>1</v>
      </c>
      <c r="G46">
        <v>1</v>
      </c>
      <c r="H46">
        <v>3</v>
      </c>
      <c r="I46" t="s">
        <v>494</v>
      </c>
      <c r="J46" t="s">
        <v>495</v>
      </c>
      <c r="K46" t="s">
        <v>496</v>
      </c>
      <c r="L46">
        <v>1348</v>
      </c>
      <c r="N46">
        <v>1009</v>
      </c>
      <c r="O46" t="s">
        <v>28</v>
      </c>
      <c r="P46" t="s">
        <v>28</v>
      </c>
      <c r="Q46">
        <v>1000</v>
      </c>
      <c r="W46">
        <v>0</v>
      </c>
      <c r="X46">
        <v>-1515146857</v>
      </c>
      <c r="Y46">
        <v>7.1999999999999995E-2</v>
      </c>
      <c r="AA46">
        <v>17820.18</v>
      </c>
      <c r="AB46">
        <v>0</v>
      </c>
      <c r="AC46">
        <v>0</v>
      </c>
      <c r="AD46">
        <v>0</v>
      </c>
      <c r="AE46">
        <v>4294.0200000000004</v>
      </c>
      <c r="AF46">
        <v>0</v>
      </c>
      <c r="AG46">
        <v>0</v>
      </c>
      <c r="AH46">
        <v>0</v>
      </c>
      <c r="AI46">
        <v>4.1500000000000004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7.1999999999999995E-2</v>
      </c>
      <c r="AU46" t="s">
        <v>3</v>
      </c>
      <c r="AV46">
        <v>0</v>
      </c>
      <c r="AW46">
        <v>2</v>
      </c>
      <c r="AX46">
        <v>42106338</v>
      </c>
      <c r="AY46">
        <v>1</v>
      </c>
      <c r="AZ46">
        <v>0</v>
      </c>
      <c r="BA46">
        <v>45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Y46*Source!I41</f>
        <v>1.0799999999999999E-2</v>
      </c>
      <c r="CY46">
        <f t="shared" si="7"/>
        <v>17820.18</v>
      </c>
      <c r="CZ46">
        <f t="shared" si="8"/>
        <v>4294.0200000000004</v>
      </c>
      <c r="DA46">
        <f t="shared" si="9"/>
        <v>4.1500000000000004</v>
      </c>
      <c r="DB46">
        <f t="shared" si="5"/>
        <v>309.17</v>
      </c>
      <c r="DC46">
        <f t="shared" si="6"/>
        <v>0</v>
      </c>
    </row>
    <row r="47" spans="1:107" x14ac:dyDescent="0.2">
      <c r="A47">
        <f>ROW(Source!A41)</f>
        <v>41</v>
      </c>
      <c r="B47">
        <v>42104813</v>
      </c>
      <c r="C47">
        <v>42106330</v>
      </c>
      <c r="D47">
        <v>38102062</v>
      </c>
      <c r="E47">
        <v>1</v>
      </c>
      <c r="F47">
        <v>1</v>
      </c>
      <c r="G47">
        <v>1</v>
      </c>
      <c r="H47">
        <v>3</v>
      </c>
      <c r="I47" t="s">
        <v>497</v>
      </c>
      <c r="J47" t="s">
        <v>498</v>
      </c>
      <c r="K47" t="s">
        <v>499</v>
      </c>
      <c r="L47">
        <v>1346</v>
      </c>
      <c r="N47">
        <v>1009</v>
      </c>
      <c r="O47" t="s">
        <v>475</v>
      </c>
      <c r="P47" t="s">
        <v>475</v>
      </c>
      <c r="Q47">
        <v>1</v>
      </c>
      <c r="W47">
        <v>0</v>
      </c>
      <c r="X47">
        <v>170168280</v>
      </c>
      <c r="Y47">
        <v>4.0199999999999996</v>
      </c>
      <c r="AA47">
        <v>27.18</v>
      </c>
      <c r="AB47">
        <v>0</v>
      </c>
      <c r="AC47">
        <v>0</v>
      </c>
      <c r="AD47">
        <v>0</v>
      </c>
      <c r="AE47">
        <v>8.09</v>
      </c>
      <c r="AF47">
        <v>0</v>
      </c>
      <c r="AG47">
        <v>0</v>
      </c>
      <c r="AH47">
        <v>0</v>
      </c>
      <c r="AI47">
        <v>3.36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4.0199999999999996</v>
      </c>
      <c r="AU47" t="s">
        <v>3</v>
      </c>
      <c r="AV47">
        <v>0</v>
      </c>
      <c r="AW47">
        <v>2</v>
      </c>
      <c r="AX47">
        <v>42106339</v>
      </c>
      <c r="AY47">
        <v>1</v>
      </c>
      <c r="AZ47">
        <v>0</v>
      </c>
      <c r="BA47">
        <v>46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Y47*Source!I41</f>
        <v>0.60299999999999987</v>
      </c>
      <c r="CY47">
        <f t="shared" si="7"/>
        <v>27.18</v>
      </c>
      <c r="CZ47">
        <f t="shared" si="8"/>
        <v>8.09</v>
      </c>
      <c r="DA47">
        <f t="shared" si="9"/>
        <v>3.36</v>
      </c>
      <c r="DB47">
        <f t="shared" si="5"/>
        <v>32.520000000000003</v>
      </c>
      <c r="DC47">
        <f t="shared" si="6"/>
        <v>0</v>
      </c>
    </row>
    <row r="48" spans="1:107" x14ac:dyDescent="0.2">
      <c r="A48">
        <f>ROW(Source!A41)</f>
        <v>41</v>
      </c>
      <c r="B48">
        <v>42104813</v>
      </c>
      <c r="C48">
        <v>42106330</v>
      </c>
      <c r="D48">
        <v>38102159</v>
      </c>
      <c r="E48">
        <v>1</v>
      </c>
      <c r="F48">
        <v>1</v>
      </c>
      <c r="G48">
        <v>1</v>
      </c>
      <c r="H48">
        <v>3</v>
      </c>
      <c r="I48" t="s">
        <v>87</v>
      </c>
      <c r="J48" t="s">
        <v>89</v>
      </c>
      <c r="K48" t="s">
        <v>88</v>
      </c>
      <c r="L48">
        <v>1348</v>
      </c>
      <c r="N48">
        <v>1009</v>
      </c>
      <c r="O48" t="s">
        <v>28</v>
      </c>
      <c r="P48" t="s">
        <v>28</v>
      </c>
      <c r="Q48">
        <v>1000</v>
      </c>
      <c r="W48">
        <v>1</v>
      </c>
      <c r="X48">
        <v>-764270001</v>
      </c>
      <c r="Y48">
        <v>-7.0999999999999994E-2</v>
      </c>
      <c r="AA48">
        <v>50777.71</v>
      </c>
      <c r="AB48">
        <v>0</v>
      </c>
      <c r="AC48">
        <v>0</v>
      </c>
      <c r="AD48">
        <v>0</v>
      </c>
      <c r="AE48">
        <v>15481.01</v>
      </c>
      <c r="AF48">
        <v>0</v>
      </c>
      <c r="AG48">
        <v>0</v>
      </c>
      <c r="AH48">
        <v>0</v>
      </c>
      <c r="AI48">
        <v>3.28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-7.0999999999999994E-2</v>
      </c>
      <c r="AU48" t="s">
        <v>3</v>
      </c>
      <c r="AV48">
        <v>0</v>
      </c>
      <c r="AW48">
        <v>2</v>
      </c>
      <c r="AX48">
        <v>42106340</v>
      </c>
      <c r="AY48">
        <v>1</v>
      </c>
      <c r="AZ48">
        <v>6144</v>
      </c>
      <c r="BA48">
        <v>47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-1.0649999999999998E-2</v>
      </c>
      <c r="CY48">
        <f t="shared" si="7"/>
        <v>50777.71</v>
      </c>
      <c r="CZ48">
        <f t="shared" si="8"/>
        <v>15481.01</v>
      </c>
      <c r="DA48">
        <f t="shared" si="9"/>
        <v>3.28</v>
      </c>
      <c r="DB48">
        <f t="shared" si="5"/>
        <v>-1099.1500000000001</v>
      </c>
      <c r="DC48">
        <f t="shared" si="6"/>
        <v>0</v>
      </c>
    </row>
    <row r="49" spans="1:107" x14ac:dyDescent="0.2">
      <c r="A49">
        <f>ROW(Source!A41)</f>
        <v>41</v>
      </c>
      <c r="B49">
        <v>42104813</v>
      </c>
      <c r="C49">
        <v>42106330</v>
      </c>
      <c r="D49">
        <v>38699269</v>
      </c>
      <c r="E49">
        <v>1</v>
      </c>
      <c r="F49">
        <v>1</v>
      </c>
      <c r="G49">
        <v>1</v>
      </c>
      <c r="H49">
        <v>3</v>
      </c>
      <c r="I49" t="s">
        <v>65</v>
      </c>
      <c r="J49" t="s">
        <v>68</v>
      </c>
      <c r="K49" t="s">
        <v>66</v>
      </c>
      <c r="L49">
        <v>1296</v>
      </c>
      <c r="N49">
        <v>1002</v>
      </c>
      <c r="O49" t="s">
        <v>67</v>
      </c>
      <c r="P49" t="s">
        <v>67</v>
      </c>
      <c r="Q49">
        <v>1</v>
      </c>
      <c r="W49">
        <v>0</v>
      </c>
      <c r="X49">
        <v>-1399667287</v>
      </c>
      <c r="Y49">
        <v>33.333300000000001</v>
      </c>
      <c r="AA49">
        <v>261.67</v>
      </c>
      <c r="AB49">
        <v>0</v>
      </c>
      <c r="AC49">
        <v>0</v>
      </c>
      <c r="AD49">
        <v>0</v>
      </c>
      <c r="AE49">
        <v>261.67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 t="s">
        <v>3</v>
      </c>
      <c r="AT49">
        <v>33.333300000000001</v>
      </c>
      <c r="AU49" t="s">
        <v>3</v>
      </c>
      <c r="AV49">
        <v>0</v>
      </c>
      <c r="AW49">
        <v>1</v>
      </c>
      <c r="AX49">
        <v>-1</v>
      </c>
      <c r="AY49">
        <v>0</v>
      </c>
      <c r="AZ49">
        <v>0</v>
      </c>
      <c r="BA49" t="s">
        <v>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4.9999950000000002</v>
      </c>
      <c r="CY49">
        <f t="shared" si="7"/>
        <v>261.67</v>
      </c>
      <c r="CZ49">
        <f t="shared" si="8"/>
        <v>261.67</v>
      </c>
      <c r="DA49">
        <f t="shared" si="9"/>
        <v>1</v>
      </c>
      <c r="DB49">
        <f t="shared" si="5"/>
        <v>8722.32</v>
      </c>
      <c r="DC49">
        <f t="shared" si="6"/>
        <v>0</v>
      </c>
    </row>
    <row r="50" spans="1:107" x14ac:dyDescent="0.2">
      <c r="A50">
        <f>ROW(Source!A41)</f>
        <v>41</v>
      </c>
      <c r="B50">
        <v>42104813</v>
      </c>
      <c r="C50">
        <v>42106330</v>
      </c>
      <c r="D50">
        <v>38140476</v>
      </c>
      <c r="E50">
        <v>1</v>
      </c>
      <c r="F50">
        <v>1</v>
      </c>
      <c r="G50">
        <v>1</v>
      </c>
      <c r="H50">
        <v>3</v>
      </c>
      <c r="I50" t="s">
        <v>500</v>
      </c>
      <c r="J50" t="s">
        <v>501</v>
      </c>
      <c r="K50" t="s">
        <v>502</v>
      </c>
      <c r="L50">
        <v>1339</v>
      </c>
      <c r="N50">
        <v>1007</v>
      </c>
      <c r="O50" t="s">
        <v>449</v>
      </c>
      <c r="P50" t="s">
        <v>449</v>
      </c>
      <c r="Q50">
        <v>1</v>
      </c>
      <c r="W50">
        <v>0</v>
      </c>
      <c r="X50">
        <v>-1761274876</v>
      </c>
      <c r="Y50">
        <v>4.4000000000000003E-3</v>
      </c>
      <c r="AA50">
        <v>462.46</v>
      </c>
      <c r="AB50">
        <v>0</v>
      </c>
      <c r="AC50">
        <v>0</v>
      </c>
      <c r="AD50">
        <v>0</v>
      </c>
      <c r="AE50">
        <v>74.59</v>
      </c>
      <c r="AF50">
        <v>0</v>
      </c>
      <c r="AG50">
        <v>0</v>
      </c>
      <c r="AH50">
        <v>0</v>
      </c>
      <c r="AI50">
        <v>6.2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4.4000000000000003E-3</v>
      </c>
      <c r="AU50" t="s">
        <v>3</v>
      </c>
      <c r="AV50">
        <v>0</v>
      </c>
      <c r="AW50">
        <v>2</v>
      </c>
      <c r="AX50">
        <v>42106341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6.6E-4</v>
      </c>
      <c r="CY50">
        <f t="shared" si="7"/>
        <v>462.46</v>
      </c>
      <c r="CZ50">
        <f t="shared" si="8"/>
        <v>74.59</v>
      </c>
      <c r="DA50">
        <f t="shared" si="9"/>
        <v>6.2</v>
      </c>
      <c r="DB50">
        <f t="shared" si="5"/>
        <v>0.33</v>
      </c>
      <c r="DC50">
        <f t="shared" si="6"/>
        <v>0</v>
      </c>
    </row>
    <row r="51" spans="1:107" x14ac:dyDescent="0.2">
      <c r="A51">
        <f>ROW(Source!A41)</f>
        <v>41</v>
      </c>
      <c r="B51">
        <v>42104813</v>
      </c>
      <c r="C51">
        <v>42106330</v>
      </c>
      <c r="D51">
        <v>38140638</v>
      </c>
      <c r="E51">
        <v>1</v>
      </c>
      <c r="F51">
        <v>1</v>
      </c>
      <c r="G51">
        <v>1</v>
      </c>
      <c r="H51">
        <v>3</v>
      </c>
      <c r="I51" t="s">
        <v>450</v>
      </c>
      <c r="J51" t="s">
        <v>451</v>
      </c>
      <c r="K51" t="s">
        <v>452</v>
      </c>
      <c r="L51">
        <v>1339</v>
      </c>
      <c r="N51">
        <v>1007</v>
      </c>
      <c r="O51" t="s">
        <v>449</v>
      </c>
      <c r="P51" t="s">
        <v>449</v>
      </c>
      <c r="Q51">
        <v>1</v>
      </c>
      <c r="W51">
        <v>0</v>
      </c>
      <c r="X51">
        <v>619799737</v>
      </c>
      <c r="Y51">
        <v>0.24</v>
      </c>
      <c r="AA51">
        <v>21.28</v>
      </c>
      <c r="AB51">
        <v>0</v>
      </c>
      <c r="AC51">
        <v>0</v>
      </c>
      <c r="AD51">
        <v>0</v>
      </c>
      <c r="AE51">
        <v>2.44</v>
      </c>
      <c r="AF51">
        <v>0</v>
      </c>
      <c r="AG51">
        <v>0</v>
      </c>
      <c r="AH51">
        <v>0</v>
      </c>
      <c r="AI51">
        <v>8.7200000000000006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0.24</v>
      </c>
      <c r="AU51" t="s">
        <v>3</v>
      </c>
      <c r="AV51">
        <v>0</v>
      </c>
      <c r="AW51">
        <v>2</v>
      </c>
      <c r="AX51">
        <v>42106342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Y51*Source!I41</f>
        <v>3.5999999999999997E-2</v>
      </c>
      <c r="CY51">
        <f t="shared" si="7"/>
        <v>21.28</v>
      </c>
      <c r="CZ51">
        <f t="shared" si="8"/>
        <v>2.44</v>
      </c>
      <c r="DA51">
        <f t="shared" si="9"/>
        <v>8.7200000000000006</v>
      </c>
      <c r="DB51">
        <f t="shared" si="5"/>
        <v>0.59</v>
      </c>
      <c r="DC51">
        <f t="shared" si="6"/>
        <v>0</v>
      </c>
    </row>
    <row r="52" spans="1:107" x14ac:dyDescent="0.2">
      <c r="A52">
        <f>ROW(Source!A44)</f>
        <v>44</v>
      </c>
      <c r="B52">
        <v>42104813</v>
      </c>
      <c r="C52">
        <v>42105240</v>
      </c>
      <c r="D52">
        <v>18410572</v>
      </c>
      <c r="E52">
        <v>1</v>
      </c>
      <c r="F52">
        <v>1</v>
      </c>
      <c r="G52">
        <v>1</v>
      </c>
      <c r="H52">
        <v>1</v>
      </c>
      <c r="I52" t="s">
        <v>461</v>
      </c>
      <c r="J52" t="s">
        <v>3</v>
      </c>
      <c r="K52" t="s">
        <v>462</v>
      </c>
      <c r="L52">
        <v>1369</v>
      </c>
      <c r="N52">
        <v>1013</v>
      </c>
      <c r="O52" t="s">
        <v>437</v>
      </c>
      <c r="P52" t="s">
        <v>437</v>
      </c>
      <c r="Q52">
        <v>1</v>
      </c>
      <c r="W52">
        <v>0</v>
      </c>
      <c r="X52">
        <v>-546915240</v>
      </c>
      <c r="Y52">
        <v>50.094000000000001</v>
      </c>
      <c r="AA52">
        <v>0</v>
      </c>
      <c r="AB52">
        <v>0</v>
      </c>
      <c r="AC52">
        <v>0</v>
      </c>
      <c r="AD52">
        <v>254.01</v>
      </c>
      <c r="AE52">
        <v>0</v>
      </c>
      <c r="AF52">
        <v>0</v>
      </c>
      <c r="AG52">
        <v>0</v>
      </c>
      <c r="AH52">
        <v>254.01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43.56</v>
      </c>
      <c r="AU52" t="s">
        <v>53</v>
      </c>
      <c r="AV52">
        <v>1</v>
      </c>
      <c r="AW52">
        <v>2</v>
      </c>
      <c r="AX52">
        <v>42105251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Y52*Source!I44</f>
        <v>0</v>
      </c>
      <c r="CY52">
        <f>AD52</f>
        <v>254.01</v>
      </c>
      <c r="CZ52">
        <f>AH52</f>
        <v>254.01</v>
      </c>
      <c r="DA52">
        <f>AL52</f>
        <v>1</v>
      </c>
      <c r="DB52">
        <f>ROUND((ROUND(AT52*CZ52,2)*1.15),6)</f>
        <v>12724.382</v>
      </c>
      <c r="DC52">
        <f>ROUND((ROUND(AT52*AG52,2)*1.15),6)</f>
        <v>0</v>
      </c>
    </row>
    <row r="53" spans="1:107" x14ac:dyDescent="0.2">
      <c r="A53">
        <f>ROW(Source!A44)</f>
        <v>44</v>
      </c>
      <c r="B53">
        <v>42104813</v>
      </c>
      <c r="C53">
        <v>42105240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30</v>
      </c>
      <c r="J53" t="s">
        <v>3</v>
      </c>
      <c r="K53" t="s">
        <v>440</v>
      </c>
      <c r="L53">
        <v>608254</v>
      </c>
      <c r="N53">
        <v>1013</v>
      </c>
      <c r="O53" t="s">
        <v>441</v>
      </c>
      <c r="P53" t="s">
        <v>441</v>
      </c>
      <c r="Q53">
        <v>1</v>
      </c>
      <c r="W53">
        <v>0</v>
      </c>
      <c r="X53">
        <v>-185737400</v>
      </c>
      <c r="Y53">
        <v>2.5000000000000001E-2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0.02</v>
      </c>
      <c r="AU53" t="s">
        <v>52</v>
      </c>
      <c r="AV53">
        <v>2</v>
      </c>
      <c r="AW53">
        <v>2</v>
      </c>
      <c r="AX53">
        <v>42105252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Y53*Source!I44</f>
        <v>0</v>
      </c>
      <c r="CY53">
        <f>AD53</f>
        <v>0</v>
      </c>
      <c r="CZ53">
        <f>AH53</f>
        <v>0</v>
      </c>
      <c r="DA53">
        <f>AL53</f>
        <v>1</v>
      </c>
      <c r="DB53">
        <f>ROUND((ROUND(AT53*CZ53,2)*1.25),6)</f>
        <v>0</v>
      </c>
      <c r="DC53">
        <f>ROUND((ROUND(AT53*AG53,2)*1.25),6)</f>
        <v>0</v>
      </c>
    </row>
    <row r="54" spans="1:107" x14ac:dyDescent="0.2">
      <c r="A54">
        <f>ROW(Source!A44)</f>
        <v>44</v>
      </c>
      <c r="B54">
        <v>42104813</v>
      </c>
      <c r="C54">
        <v>42105240</v>
      </c>
      <c r="D54">
        <v>38164733</v>
      </c>
      <c r="E54">
        <v>1</v>
      </c>
      <c r="F54">
        <v>1</v>
      </c>
      <c r="G54">
        <v>1</v>
      </c>
      <c r="H54">
        <v>2</v>
      </c>
      <c r="I54" t="s">
        <v>463</v>
      </c>
      <c r="J54" t="s">
        <v>464</v>
      </c>
      <c r="K54" t="s">
        <v>465</v>
      </c>
      <c r="L54">
        <v>1368</v>
      </c>
      <c r="N54">
        <v>1011</v>
      </c>
      <c r="O54" t="s">
        <v>445</v>
      </c>
      <c r="P54" t="s">
        <v>445</v>
      </c>
      <c r="Q54">
        <v>1</v>
      </c>
      <c r="W54">
        <v>0</v>
      </c>
      <c r="X54">
        <v>-1902254956</v>
      </c>
      <c r="Y54">
        <v>2.5000000000000001E-2</v>
      </c>
      <c r="AA54">
        <v>0</v>
      </c>
      <c r="AB54">
        <v>375.9</v>
      </c>
      <c r="AC54">
        <v>337.1</v>
      </c>
      <c r="AD54">
        <v>0</v>
      </c>
      <c r="AE54">
        <v>0</v>
      </c>
      <c r="AF54">
        <v>27.66</v>
      </c>
      <c r="AG54">
        <v>11.6</v>
      </c>
      <c r="AH54">
        <v>0</v>
      </c>
      <c r="AI54">
        <v>1</v>
      </c>
      <c r="AJ54">
        <v>13.59</v>
      </c>
      <c r="AK54">
        <v>29.06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0.02</v>
      </c>
      <c r="AU54" t="s">
        <v>52</v>
      </c>
      <c r="AV54">
        <v>0</v>
      </c>
      <c r="AW54">
        <v>2</v>
      </c>
      <c r="AX54">
        <v>42105253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Y54*Source!I44</f>
        <v>0</v>
      </c>
      <c r="CY54">
        <f>AB54</f>
        <v>375.9</v>
      </c>
      <c r="CZ54">
        <f>AF54</f>
        <v>27.66</v>
      </c>
      <c r="DA54">
        <f>AJ54</f>
        <v>13.59</v>
      </c>
      <c r="DB54">
        <f>ROUND((ROUND(AT54*CZ54,2)*1.25),6)</f>
        <v>0.6875</v>
      </c>
      <c r="DC54">
        <f>ROUND((ROUND(AT54*AG54,2)*1.25),6)</f>
        <v>0.28749999999999998</v>
      </c>
    </row>
    <row r="55" spans="1:107" x14ac:dyDescent="0.2">
      <c r="A55">
        <f>ROW(Source!A44)</f>
        <v>44</v>
      </c>
      <c r="B55">
        <v>42104813</v>
      </c>
      <c r="C55">
        <v>42105240</v>
      </c>
      <c r="D55">
        <v>38166456</v>
      </c>
      <c r="E55">
        <v>1</v>
      </c>
      <c r="F55">
        <v>1</v>
      </c>
      <c r="G55">
        <v>1</v>
      </c>
      <c r="H55">
        <v>2</v>
      </c>
      <c r="I55" t="s">
        <v>466</v>
      </c>
      <c r="J55" t="s">
        <v>467</v>
      </c>
      <c r="K55" t="s">
        <v>468</v>
      </c>
      <c r="L55">
        <v>1368</v>
      </c>
      <c r="N55">
        <v>1011</v>
      </c>
      <c r="O55" t="s">
        <v>445</v>
      </c>
      <c r="P55" t="s">
        <v>445</v>
      </c>
      <c r="Q55">
        <v>1</v>
      </c>
      <c r="W55">
        <v>0</v>
      </c>
      <c r="X55">
        <v>1230759911</v>
      </c>
      <c r="Y55">
        <v>0.1875</v>
      </c>
      <c r="AA55">
        <v>0</v>
      </c>
      <c r="AB55">
        <v>858.62</v>
      </c>
      <c r="AC55">
        <v>337.1</v>
      </c>
      <c r="AD55">
        <v>0</v>
      </c>
      <c r="AE55">
        <v>0</v>
      </c>
      <c r="AF55">
        <v>87.17</v>
      </c>
      <c r="AG55">
        <v>11.6</v>
      </c>
      <c r="AH55">
        <v>0</v>
      </c>
      <c r="AI55">
        <v>1</v>
      </c>
      <c r="AJ55">
        <v>9.85</v>
      </c>
      <c r="AK55">
        <v>29.06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0.15</v>
      </c>
      <c r="AU55" t="s">
        <v>52</v>
      </c>
      <c r="AV55">
        <v>0</v>
      </c>
      <c r="AW55">
        <v>2</v>
      </c>
      <c r="AX55">
        <v>42105254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Y55*Source!I44</f>
        <v>0</v>
      </c>
      <c r="CY55">
        <f>AB55</f>
        <v>858.62</v>
      </c>
      <c r="CZ55">
        <f>AF55</f>
        <v>87.17</v>
      </c>
      <c r="DA55">
        <f>AJ55</f>
        <v>9.85</v>
      </c>
      <c r="DB55">
        <f>ROUND((ROUND(AT55*CZ55,2)*1.25),6)</f>
        <v>16.350000000000001</v>
      </c>
      <c r="DC55">
        <f>ROUND((ROUND(AT55*AG55,2)*1.25),6)</f>
        <v>2.1749999999999998</v>
      </c>
    </row>
    <row r="56" spans="1:107" x14ac:dyDescent="0.2">
      <c r="A56">
        <f>ROW(Source!A44)</f>
        <v>44</v>
      </c>
      <c r="B56">
        <v>42104813</v>
      </c>
      <c r="C56">
        <v>42105240</v>
      </c>
      <c r="D56">
        <v>38101843</v>
      </c>
      <c r="E56">
        <v>1</v>
      </c>
      <c r="F56">
        <v>1</v>
      </c>
      <c r="G56">
        <v>1</v>
      </c>
      <c r="H56">
        <v>3</v>
      </c>
      <c r="I56" t="s">
        <v>469</v>
      </c>
      <c r="J56" t="s">
        <v>470</v>
      </c>
      <c r="K56" t="s">
        <v>471</v>
      </c>
      <c r="L56">
        <v>1327</v>
      </c>
      <c r="N56">
        <v>1005</v>
      </c>
      <c r="O56" t="s">
        <v>321</v>
      </c>
      <c r="P56" t="s">
        <v>321</v>
      </c>
      <c r="Q56">
        <v>1</v>
      </c>
      <c r="W56">
        <v>0</v>
      </c>
      <c r="X56">
        <v>-1827594923</v>
      </c>
      <c r="Y56">
        <v>0.84</v>
      </c>
      <c r="AA56">
        <v>203.19</v>
      </c>
      <c r="AB56">
        <v>0</v>
      </c>
      <c r="AC56">
        <v>0</v>
      </c>
      <c r="AD56">
        <v>0</v>
      </c>
      <c r="AE56">
        <v>72.31</v>
      </c>
      <c r="AF56">
        <v>0</v>
      </c>
      <c r="AG56">
        <v>0</v>
      </c>
      <c r="AH56">
        <v>0</v>
      </c>
      <c r="AI56">
        <v>2.81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0.84</v>
      </c>
      <c r="AU56" t="s">
        <v>3</v>
      </c>
      <c r="AV56">
        <v>0</v>
      </c>
      <c r="AW56">
        <v>2</v>
      </c>
      <c r="AX56">
        <v>42105255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Y56*Source!I44</f>
        <v>0</v>
      </c>
      <c r="CY56">
        <f t="shared" ref="CY56:CY61" si="10">AA56</f>
        <v>203.19</v>
      </c>
      <c r="CZ56">
        <f t="shared" ref="CZ56:CZ61" si="11">AE56</f>
        <v>72.31</v>
      </c>
      <c r="DA56">
        <f t="shared" ref="DA56:DA61" si="12">AI56</f>
        <v>2.81</v>
      </c>
      <c r="DB56">
        <f t="shared" ref="DB56:DB61" si="13">ROUND(ROUND(AT56*CZ56,2),6)</f>
        <v>60.74</v>
      </c>
      <c r="DC56">
        <f t="shared" ref="DC56:DC61" si="14">ROUND(ROUND(AT56*AG56,2),6)</f>
        <v>0</v>
      </c>
    </row>
    <row r="57" spans="1:107" x14ac:dyDescent="0.2">
      <c r="A57">
        <f>ROW(Source!A44)</f>
        <v>44</v>
      </c>
      <c r="B57">
        <v>42104813</v>
      </c>
      <c r="C57">
        <v>42105240</v>
      </c>
      <c r="D57">
        <v>38101992</v>
      </c>
      <c r="E57">
        <v>1</v>
      </c>
      <c r="F57">
        <v>1</v>
      </c>
      <c r="G57">
        <v>1</v>
      </c>
      <c r="H57">
        <v>3</v>
      </c>
      <c r="I57" t="s">
        <v>472</v>
      </c>
      <c r="J57" t="s">
        <v>473</v>
      </c>
      <c r="K57" t="s">
        <v>474</v>
      </c>
      <c r="L57">
        <v>1346</v>
      </c>
      <c r="N57">
        <v>1009</v>
      </c>
      <c r="O57" t="s">
        <v>475</v>
      </c>
      <c r="P57" t="s">
        <v>475</v>
      </c>
      <c r="Q57">
        <v>1</v>
      </c>
      <c r="W57">
        <v>0</v>
      </c>
      <c r="X57">
        <v>644139035</v>
      </c>
      <c r="Y57">
        <v>0.31</v>
      </c>
      <c r="AA57">
        <v>46.57</v>
      </c>
      <c r="AB57">
        <v>0</v>
      </c>
      <c r="AC57">
        <v>0</v>
      </c>
      <c r="AD57">
        <v>0</v>
      </c>
      <c r="AE57">
        <v>1.81</v>
      </c>
      <c r="AF57">
        <v>0</v>
      </c>
      <c r="AG57">
        <v>0</v>
      </c>
      <c r="AH57">
        <v>0</v>
      </c>
      <c r="AI57">
        <v>25.73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0.31</v>
      </c>
      <c r="AU57" t="s">
        <v>3</v>
      </c>
      <c r="AV57">
        <v>0</v>
      </c>
      <c r="AW57">
        <v>2</v>
      </c>
      <c r="AX57">
        <v>42105256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Y57*Source!I44</f>
        <v>0</v>
      </c>
      <c r="CY57">
        <f t="shared" si="10"/>
        <v>46.57</v>
      </c>
      <c r="CZ57">
        <f t="shared" si="11"/>
        <v>1.81</v>
      </c>
      <c r="DA57">
        <f t="shared" si="12"/>
        <v>25.73</v>
      </c>
      <c r="DB57">
        <f t="shared" si="13"/>
        <v>0.56000000000000005</v>
      </c>
      <c r="DC57">
        <f t="shared" si="14"/>
        <v>0</v>
      </c>
    </row>
    <row r="58" spans="1:107" x14ac:dyDescent="0.2">
      <c r="A58">
        <f>ROW(Source!A44)</f>
        <v>44</v>
      </c>
      <c r="B58">
        <v>42104813</v>
      </c>
      <c r="C58">
        <v>42105240</v>
      </c>
      <c r="D58">
        <v>38103405</v>
      </c>
      <c r="E58">
        <v>1</v>
      </c>
      <c r="F58">
        <v>1</v>
      </c>
      <c r="G58">
        <v>1</v>
      </c>
      <c r="H58">
        <v>3</v>
      </c>
      <c r="I58" t="s">
        <v>61</v>
      </c>
      <c r="J58" t="s">
        <v>63</v>
      </c>
      <c r="K58" t="s">
        <v>62</v>
      </c>
      <c r="L58">
        <v>1348</v>
      </c>
      <c r="N58">
        <v>1009</v>
      </c>
      <c r="O58" t="s">
        <v>28</v>
      </c>
      <c r="P58" t="s">
        <v>28</v>
      </c>
      <c r="Q58">
        <v>1000</v>
      </c>
      <c r="W58">
        <v>1</v>
      </c>
      <c r="X58">
        <v>2076838230</v>
      </c>
      <c r="Y58">
        <v>-0.03</v>
      </c>
      <c r="AA58">
        <v>45882.44</v>
      </c>
      <c r="AB58">
        <v>0</v>
      </c>
      <c r="AC58">
        <v>0</v>
      </c>
      <c r="AD58">
        <v>0</v>
      </c>
      <c r="AE58">
        <v>4615.9399999999996</v>
      </c>
      <c r="AF58">
        <v>0</v>
      </c>
      <c r="AG58">
        <v>0</v>
      </c>
      <c r="AH58">
        <v>0</v>
      </c>
      <c r="AI58">
        <v>9.94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-0.03</v>
      </c>
      <c r="AU58" t="s">
        <v>3</v>
      </c>
      <c r="AV58">
        <v>0</v>
      </c>
      <c r="AW58">
        <v>2</v>
      </c>
      <c r="AX58">
        <v>42105257</v>
      </c>
      <c r="AY58">
        <v>1</v>
      </c>
      <c r="AZ58">
        <v>6144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Y58*Source!I44</f>
        <v>0</v>
      </c>
      <c r="CY58">
        <f t="shared" si="10"/>
        <v>45882.44</v>
      </c>
      <c r="CZ58">
        <f t="shared" si="11"/>
        <v>4615.9399999999996</v>
      </c>
      <c r="DA58">
        <f t="shared" si="12"/>
        <v>9.94</v>
      </c>
      <c r="DB58">
        <f t="shared" si="13"/>
        <v>-138.47999999999999</v>
      </c>
      <c r="DC58">
        <f t="shared" si="14"/>
        <v>0</v>
      </c>
    </row>
    <row r="59" spans="1:107" x14ac:dyDescent="0.2">
      <c r="A59">
        <f>ROW(Source!A44)</f>
        <v>44</v>
      </c>
      <c r="B59">
        <v>42104813</v>
      </c>
      <c r="C59">
        <v>42105240</v>
      </c>
      <c r="D59">
        <v>38103458</v>
      </c>
      <c r="E59">
        <v>1</v>
      </c>
      <c r="F59">
        <v>1</v>
      </c>
      <c r="G59">
        <v>1</v>
      </c>
      <c r="H59">
        <v>3</v>
      </c>
      <c r="I59" t="s">
        <v>476</v>
      </c>
      <c r="J59" t="s">
        <v>477</v>
      </c>
      <c r="K59" t="s">
        <v>478</v>
      </c>
      <c r="L59">
        <v>1348</v>
      </c>
      <c r="N59">
        <v>1009</v>
      </c>
      <c r="O59" t="s">
        <v>28</v>
      </c>
      <c r="P59" t="s">
        <v>28</v>
      </c>
      <c r="Q59">
        <v>1000</v>
      </c>
      <c r="W59">
        <v>0</v>
      </c>
      <c r="X59">
        <v>1268898367</v>
      </c>
      <c r="Y59">
        <v>5.0999999999999997E-2</v>
      </c>
      <c r="AA59">
        <v>43654.61</v>
      </c>
      <c r="AB59">
        <v>0</v>
      </c>
      <c r="AC59">
        <v>0</v>
      </c>
      <c r="AD59">
        <v>0</v>
      </c>
      <c r="AE59">
        <v>11927.49</v>
      </c>
      <c r="AF59">
        <v>0</v>
      </c>
      <c r="AG59">
        <v>0</v>
      </c>
      <c r="AH59">
        <v>0</v>
      </c>
      <c r="AI59">
        <v>3.66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5.0999999999999997E-2</v>
      </c>
      <c r="AU59" t="s">
        <v>3</v>
      </c>
      <c r="AV59">
        <v>0</v>
      </c>
      <c r="AW59">
        <v>2</v>
      </c>
      <c r="AX59">
        <v>42105258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Y59*Source!I44</f>
        <v>0</v>
      </c>
      <c r="CY59">
        <f t="shared" si="10"/>
        <v>43654.61</v>
      </c>
      <c r="CZ59">
        <f t="shared" si="11"/>
        <v>11927.49</v>
      </c>
      <c r="DA59">
        <f t="shared" si="12"/>
        <v>3.66</v>
      </c>
      <c r="DB59">
        <f t="shared" si="13"/>
        <v>608.29999999999995</v>
      </c>
      <c r="DC59">
        <f t="shared" si="14"/>
        <v>0</v>
      </c>
    </row>
    <row r="60" spans="1:107" x14ac:dyDescent="0.2">
      <c r="A60">
        <f>ROW(Source!A44)</f>
        <v>44</v>
      </c>
      <c r="B60">
        <v>42104813</v>
      </c>
      <c r="C60">
        <v>42105240</v>
      </c>
      <c r="D60">
        <v>38103963</v>
      </c>
      <c r="E60">
        <v>1</v>
      </c>
      <c r="F60">
        <v>1</v>
      </c>
      <c r="G60">
        <v>1</v>
      </c>
      <c r="H60">
        <v>3</v>
      </c>
      <c r="I60" t="s">
        <v>479</v>
      </c>
      <c r="J60" t="s">
        <v>480</v>
      </c>
      <c r="K60" t="s">
        <v>481</v>
      </c>
      <c r="L60">
        <v>1346</v>
      </c>
      <c r="N60">
        <v>1009</v>
      </c>
      <c r="O60" t="s">
        <v>475</v>
      </c>
      <c r="P60" t="s">
        <v>475</v>
      </c>
      <c r="Q60">
        <v>1</v>
      </c>
      <c r="W60">
        <v>0</v>
      </c>
      <c r="X60">
        <v>-1042179355</v>
      </c>
      <c r="Y60">
        <v>20</v>
      </c>
      <c r="AA60">
        <v>106.06</v>
      </c>
      <c r="AB60">
        <v>0</v>
      </c>
      <c r="AC60">
        <v>0</v>
      </c>
      <c r="AD60">
        <v>0</v>
      </c>
      <c r="AE60">
        <v>15.26</v>
      </c>
      <c r="AF60">
        <v>0</v>
      </c>
      <c r="AG60">
        <v>0</v>
      </c>
      <c r="AH60">
        <v>0</v>
      </c>
      <c r="AI60">
        <v>6.95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20</v>
      </c>
      <c r="AU60" t="s">
        <v>3</v>
      </c>
      <c r="AV60">
        <v>0</v>
      </c>
      <c r="AW60">
        <v>2</v>
      </c>
      <c r="AX60">
        <v>42105259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Y60*Source!I44</f>
        <v>0</v>
      </c>
      <c r="CY60">
        <f t="shared" si="10"/>
        <v>106.06</v>
      </c>
      <c r="CZ60">
        <f t="shared" si="11"/>
        <v>15.26</v>
      </c>
      <c r="DA60">
        <f t="shared" si="12"/>
        <v>6.95</v>
      </c>
      <c r="DB60">
        <f t="shared" si="13"/>
        <v>305.2</v>
      </c>
      <c r="DC60">
        <f t="shared" si="14"/>
        <v>0</v>
      </c>
    </row>
    <row r="61" spans="1:107" x14ac:dyDescent="0.2">
      <c r="A61">
        <f>ROW(Source!A44)</f>
        <v>44</v>
      </c>
      <c r="B61">
        <v>42104813</v>
      </c>
      <c r="C61">
        <v>42105240</v>
      </c>
      <c r="D61">
        <v>38699269</v>
      </c>
      <c r="E61">
        <v>1</v>
      </c>
      <c r="F61">
        <v>1</v>
      </c>
      <c r="G61">
        <v>1</v>
      </c>
      <c r="H61">
        <v>3</v>
      </c>
      <c r="I61" t="s">
        <v>65</v>
      </c>
      <c r="J61" t="s">
        <v>68</v>
      </c>
      <c r="K61" t="s">
        <v>66</v>
      </c>
      <c r="L61">
        <v>1296</v>
      </c>
      <c r="N61">
        <v>1002</v>
      </c>
      <c r="O61" t="s">
        <v>67</v>
      </c>
      <c r="P61" t="s">
        <v>67</v>
      </c>
      <c r="Q61">
        <v>1</v>
      </c>
      <c r="W61">
        <v>0</v>
      </c>
      <c r="X61">
        <v>-1399667287</v>
      </c>
      <c r="Y61">
        <v>33.333300000000001</v>
      </c>
      <c r="AA61">
        <v>261.67</v>
      </c>
      <c r="AB61">
        <v>0</v>
      </c>
      <c r="AC61">
        <v>0</v>
      </c>
      <c r="AD61">
        <v>0</v>
      </c>
      <c r="AE61">
        <v>261.67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33.333300000000001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0</v>
      </c>
      <c r="CY61">
        <f t="shared" si="10"/>
        <v>261.67</v>
      </c>
      <c r="CZ61">
        <f t="shared" si="11"/>
        <v>261.67</v>
      </c>
      <c r="DA61">
        <f t="shared" si="12"/>
        <v>1</v>
      </c>
      <c r="DB61">
        <f t="shared" si="13"/>
        <v>8722.32</v>
      </c>
      <c r="DC61">
        <f t="shared" si="14"/>
        <v>0</v>
      </c>
    </row>
    <row r="62" spans="1:107" x14ac:dyDescent="0.2">
      <c r="A62">
        <f>ROW(Source!A47)</f>
        <v>47</v>
      </c>
      <c r="B62">
        <v>42104813</v>
      </c>
      <c r="C62">
        <v>42105262</v>
      </c>
      <c r="D62">
        <v>18409850</v>
      </c>
      <c r="E62">
        <v>1</v>
      </c>
      <c r="F62">
        <v>1</v>
      </c>
      <c r="G62">
        <v>1</v>
      </c>
      <c r="H62">
        <v>1</v>
      </c>
      <c r="I62" t="s">
        <v>503</v>
      </c>
      <c r="J62" t="s">
        <v>3</v>
      </c>
      <c r="K62" t="s">
        <v>504</v>
      </c>
      <c r="L62">
        <v>1369</v>
      </c>
      <c r="N62">
        <v>1013</v>
      </c>
      <c r="O62" t="s">
        <v>437</v>
      </c>
      <c r="P62" t="s">
        <v>437</v>
      </c>
      <c r="Q62">
        <v>1</v>
      </c>
      <c r="W62">
        <v>0</v>
      </c>
      <c r="X62">
        <v>855544366</v>
      </c>
      <c r="Y62">
        <v>120.74999999999999</v>
      </c>
      <c r="AA62">
        <v>0</v>
      </c>
      <c r="AB62">
        <v>0</v>
      </c>
      <c r="AC62">
        <v>0</v>
      </c>
      <c r="AD62">
        <v>263.61</v>
      </c>
      <c r="AE62">
        <v>0</v>
      </c>
      <c r="AF62">
        <v>0</v>
      </c>
      <c r="AG62">
        <v>0</v>
      </c>
      <c r="AH62">
        <v>263.61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105</v>
      </c>
      <c r="AU62" t="s">
        <v>53</v>
      </c>
      <c r="AV62">
        <v>1</v>
      </c>
      <c r="AW62">
        <v>2</v>
      </c>
      <c r="AX62">
        <v>42105284</v>
      </c>
      <c r="AY62">
        <v>1</v>
      </c>
      <c r="AZ62">
        <v>0</v>
      </c>
      <c r="BA62">
        <v>59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Y62*Source!I47</f>
        <v>54.337499999999991</v>
      </c>
      <c r="CY62">
        <f>AD62</f>
        <v>263.61</v>
      </c>
      <c r="CZ62">
        <f>AH62</f>
        <v>263.61</v>
      </c>
      <c r="DA62">
        <f>AL62</f>
        <v>1</v>
      </c>
      <c r="DB62">
        <f>ROUND((ROUND(AT62*CZ62,2)*1.15),6)</f>
        <v>31830.907500000001</v>
      </c>
      <c r="DC62">
        <f>ROUND((ROUND(AT62*AG62,2)*1.15),6)</f>
        <v>0</v>
      </c>
    </row>
    <row r="63" spans="1:107" x14ac:dyDescent="0.2">
      <c r="A63">
        <f>ROW(Source!A47)</f>
        <v>47</v>
      </c>
      <c r="B63">
        <v>42104813</v>
      </c>
      <c r="C63">
        <v>42105262</v>
      </c>
      <c r="D63">
        <v>38165408</v>
      </c>
      <c r="E63">
        <v>1</v>
      </c>
      <c r="F63">
        <v>1</v>
      </c>
      <c r="G63">
        <v>1</v>
      </c>
      <c r="H63">
        <v>2</v>
      </c>
      <c r="I63" t="s">
        <v>505</v>
      </c>
      <c r="J63" t="s">
        <v>506</v>
      </c>
      <c r="K63" t="s">
        <v>507</v>
      </c>
      <c r="L63">
        <v>1368</v>
      </c>
      <c r="N63">
        <v>1011</v>
      </c>
      <c r="O63" t="s">
        <v>445</v>
      </c>
      <c r="P63" t="s">
        <v>445</v>
      </c>
      <c r="Q63">
        <v>1</v>
      </c>
      <c r="W63">
        <v>0</v>
      </c>
      <c r="X63">
        <v>-1937814132</v>
      </c>
      <c r="Y63">
        <v>3.625</v>
      </c>
      <c r="AA63">
        <v>0</v>
      </c>
      <c r="AB63">
        <v>12.6</v>
      </c>
      <c r="AC63">
        <v>0</v>
      </c>
      <c r="AD63">
        <v>0</v>
      </c>
      <c r="AE63">
        <v>0</v>
      </c>
      <c r="AF63">
        <v>3</v>
      </c>
      <c r="AG63">
        <v>0</v>
      </c>
      <c r="AH63">
        <v>0</v>
      </c>
      <c r="AI63">
        <v>1</v>
      </c>
      <c r="AJ63">
        <v>4.2</v>
      </c>
      <c r="AK63">
        <v>29.06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2.9</v>
      </c>
      <c r="AU63" t="s">
        <v>52</v>
      </c>
      <c r="AV63">
        <v>0</v>
      </c>
      <c r="AW63">
        <v>2</v>
      </c>
      <c r="AX63">
        <v>42105285</v>
      </c>
      <c r="AY63">
        <v>1</v>
      </c>
      <c r="AZ63">
        <v>0</v>
      </c>
      <c r="BA63">
        <v>60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Y63*Source!I47</f>
        <v>1.6312500000000001</v>
      </c>
      <c r="CY63">
        <f>AB63</f>
        <v>12.6</v>
      </c>
      <c r="CZ63">
        <f>AF63</f>
        <v>3</v>
      </c>
      <c r="DA63">
        <f>AJ63</f>
        <v>4.2</v>
      </c>
      <c r="DB63">
        <f>ROUND((ROUND(AT63*CZ63,2)*1.25),6)</f>
        <v>10.875</v>
      </c>
      <c r="DC63">
        <f>ROUND((ROUND(AT63*AG63,2)*1.25),6)</f>
        <v>0</v>
      </c>
    </row>
    <row r="64" spans="1:107" x14ac:dyDescent="0.2">
      <c r="A64">
        <f>ROW(Source!A47)</f>
        <v>47</v>
      </c>
      <c r="B64">
        <v>42104813</v>
      </c>
      <c r="C64">
        <v>42105262</v>
      </c>
      <c r="D64">
        <v>38166159</v>
      </c>
      <c r="E64">
        <v>1</v>
      </c>
      <c r="F64">
        <v>1</v>
      </c>
      <c r="G64">
        <v>1</v>
      </c>
      <c r="H64">
        <v>2</v>
      </c>
      <c r="I64" t="s">
        <v>508</v>
      </c>
      <c r="J64" t="s">
        <v>509</v>
      </c>
      <c r="K64" t="s">
        <v>510</v>
      </c>
      <c r="L64">
        <v>1368</v>
      </c>
      <c r="N64">
        <v>1011</v>
      </c>
      <c r="O64" t="s">
        <v>445</v>
      </c>
      <c r="P64" t="s">
        <v>445</v>
      </c>
      <c r="Q64">
        <v>1</v>
      </c>
      <c r="W64">
        <v>0</v>
      </c>
      <c r="X64">
        <v>1535098105</v>
      </c>
      <c r="Y64">
        <v>0.3125</v>
      </c>
      <c r="AA64">
        <v>0</v>
      </c>
      <c r="AB64">
        <v>186.76</v>
      </c>
      <c r="AC64">
        <v>0</v>
      </c>
      <c r="AD64">
        <v>0</v>
      </c>
      <c r="AE64">
        <v>0</v>
      </c>
      <c r="AF64">
        <v>33.590000000000003</v>
      </c>
      <c r="AG64">
        <v>0</v>
      </c>
      <c r="AH64">
        <v>0</v>
      </c>
      <c r="AI64">
        <v>1</v>
      </c>
      <c r="AJ64">
        <v>5.56</v>
      </c>
      <c r="AK64">
        <v>29.06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0.25</v>
      </c>
      <c r="AU64" t="s">
        <v>52</v>
      </c>
      <c r="AV64">
        <v>0</v>
      </c>
      <c r="AW64">
        <v>2</v>
      </c>
      <c r="AX64">
        <v>42105286</v>
      </c>
      <c r="AY64">
        <v>1</v>
      </c>
      <c r="AZ64">
        <v>0</v>
      </c>
      <c r="BA64">
        <v>61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Y64*Source!I47</f>
        <v>0.140625</v>
      </c>
      <c r="CY64">
        <f>AB64</f>
        <v>186.76</v>
      </c>
      <c r="CZ64">
        <f>AF64</f>
        <v>33.590000000000003</v>
      </c>
      <c r="DA64">
        <f>AJ64</f>
        <v>5.56</v>
      </c>
      <c r="DB64">
        <f>ROUND((ROUND(AT64*CZ64,2)*1.25),6)</f>
        <v>10.5</v>
      </c>
      <c r="DC64">
        <f>ROUND((ROUND(AT64*AG64,2)*1.25),6)</f>
        <v>0</v>
      </c>
    </row>
    <row r="65" spans="1:107" x14ac:dyDescent="0.2">
      <c r="A65">
        <f>ROW(Source!A47)</f>
        <v>47</v>
      </c>
      <c r="B65">
        <v>42104813</v>
      </c>
      <c r="C65">
        <v>42105262</v>
      </c>
      <c r="D65">
        <v>38166196</v>
      </c>
      <c r="E65">
        <v>1</v>
      </c>
      <c r="F65">
        <v>1</v>
      </c>
      <c r="G65">
        <v>1</v>
      </c>
      <c r="H65">
        <v>2</v>
      </c>
      <c r="I65" t="s">
        <v>511</v>
      </c>
      <c r="J65" t="s">
        <v>512</v>
      </c>
      <c r="K65" t="s">
        <v>513</v>
      </c>
      <c r="L65">
        <v>1368</v>
      </c>
      <c r="N65">
        <v>1011</v>
      </c>
      <c r="O65" t="s">
        <v>445</v>
      </c>
      <c r="P65" t="s">
        <v>445</v>
      </c>
      <c r="Q65">
        <v>1</v>
      </c>
      <c r="W65">
        <v>0</v>
      </c>
      <c r="X65">
        <v>-991672839</v>
      </c>
      <c r="Y65">
        <v>1.625</v>
      </c>
      <c r="AA65">
        <v>0</v>
      </c>
      <c r="AB65">
        <v>31.82</v>
      </c>
      <c r="AC65">
        <v>0</v>
      </c>
      <c r="AD65">
        <v>0</v>
      </c>
      <c r="AE65">
        <v>0</v>
      </c>
      <c r="AF65">
        <v>2.08</v>
      </c>
      <c r="AG65">
        <v>0</v>
      </c>
      <c r="AH65">
        <v>0</v>
      </c>
      <c r="AI65">
        <v>1</v>
      </c>
      <c r="AJ65">
        <v>15.3</v>
      </c>
      <c r="AK65">
        <v>29.06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1.3</v>
      </c>
      <c r="AU65" t="s">
        <v>52</v>
      </c>
      <c r="AV65">
        <v>0</v>
      </c>
      <c r="AW65">
        <v>2</v>
      </c>
      <c r="AX65">
        <v>42105287</v>
      </c>
      <c r="AY65">
        <v>1</v>
      </c>
      <c r="AZ65">
        <v>0</v>
      </c>
      <c r="BA65">
        <v>62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Y65*Source!I47</f>
        <v>0.73125000000000007</v>
      </c>
      <c r="CY65">
        <f>AB65</f>
        <v>31.82</v>
      </c>
      <c r="CZ65">
        <f>AF65</f>
        <v>2.08</v>
      </c>
      <c r="DA65">
        <f>AJ65</f>
        <v>15.3</v>
      </c>
      <c r="DB65">
        <f>ROUND((ROUND(AT65*CZ65,2)*1.25),6)</f>
        <v>3.375</v>
      </c>
      <c r="DC65">
        <f>ROUND((ROUND(AT65*AG65,2)*1.25),6)</f>
        <v>0</v>
      </c>
    </row>
    <row r="66" spans="1:107" x14ac:dyDescent="0.2">
      <c r="A66">
        <f>ROW(Source!A47)</f>
        <v>47</v>
      </c>
      <c r="B66">
        <v>42104813</v>
      </c>
      <c r="C66">
        <v>42105262</v>
      </c>
      <c r="D66">
        <v>38102562</v>
      </c>
      <c r="E66">
        <v>1</v>
      </c>
      <c r="F66">
        <v>1</v>
      </c>
      <c r="G66">
        <v>1</v>
      </c>
      <c r="H66">
        <v>3</v>
      </c>
      <c r="I66" t="s">
        <v>514</v>
      </c>
      <c r="J66" t="s">
        <v>515</v>
      </c>
      <c r="K66" t="s">
        <v>516</v>
      </c>
      <c r="L66">
        <v>1346</v>
      </c>
      <c r="N66">
        <v>1009</v>
      </c>
      <c r="O66" t="s">
        <v>475</v>
      </c>
      <c r="P66" t="s">
        <v>475</v>
      </c>
      <c r="Q66">
        <v>1</v>
      </c>
      <c r="W66">
        <v>0</v>
      </c>
      <c r="X66">
        <v>-946734149</v>
      </c>
      <c r="Y66">
        <v>11</v>
      </c>
      <c r="AA66">
        <v>61.67</v>
      </c>
      <c r="AB66">
        <v>0</v>
      </c>
      <c r="AC66">
        <v>0</v>
      </c>
      <c r="AD66">
        <v>0</v>
      </c>
      <c r="AE66">
        <v>46.72</v>
      </c>
      <c r="AF66">
        <v>0</v>
      </c>
      <c r="AG66">
        <v>0</v>
      </c>
      <c r="AH66">
        <v>0</v>
      </c>
      <c r="AI66">
        <v>1.32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11</v>
      </c>
      <c r="AU66" t="s">
        <v>3</v>
      </c>
      <c r="AV66">
        <v>0</v>
      </c>
      <c r="AW66">
        <v>2</v>
      </c>
      <c r="AX66">
        <v>42105288</v>
      </c>
      <c r="AY66">
        <v>1</v>
      </c>
      <c r="AZ66">
        <v>0</v>
      </c>
      <c r="BA66">
        <v>63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Y66*Source!I47</f>
        <v>4.95</v>
      </c>
      <c r="CY66">
        <f t="shared" ref="CY66:CY82" si="15">AA66</f>
        <v>61.67</v>
      </c>
      <c r="CZ66">
        <f t="shared" ref="CZ66:CZ82" si="16">AE66</f>
        <v>46.72</v>
      </c>
      <c r="DA66">
        <f t="shared" ref="DA66:DA82" si="17">AI66</f>
        <v>1.32</v>
      </c>
      <c r="DB66">
        <f t="shared" ref="DB66:DB82" si="18">ROUND(ROUND(AT66*CZ66,2),6)</f>
        <v>513.91999999999996</v>
      </c>
      <c r="DC66">
        <f t="shared" ref="DC66:DC82" si="19">ROUND(ROUND(AT66*AG66,2),6)</f>
        <v>0</v>
      </c>
    </row>
    <row r="67" spans="1:107" x14ac:dyDescent="0.2">
      <c r="A67">
        <f>ROW(Source!A47)</f>
        <v>47</v>
      </c>
      <c r="B67">
        <v>42104813</v>
      </c>
      <c r="C67">
        <v>42105262</v>
      </c>
      <c r="D67">
        <v>38102571</v>
      </c>
      <c r="E67">
        <v>1</v>
      </c>
      <c r="F67">
        <v>1</v>
      </c>
      <c r="G67">
        <v>1</v>
      </c>
      <c r="H67">
        <v>3</v>
      </c>
      <c r="I67" t="s">
        <v>517</v>
      </c>
      <c r="J67" t="s">
        <v>518</v>
      </c>
      <c r="K67" t="s">
        <v>519</v>
      </c>
      <c r="L67">
        <v>1346</v>
      </c>
      <c r="N67">
        <v>1009</v>
      </c>
      <c r="O67" t="s">
        <v>475</v>
      </c>
      <c r="P67" t="s">
        <v>475</v>
      </c>
      <c r="Q67">
        <v>1</v>
      </c>
      <c r="W67">
        <v>0</v>
      </c>
      <c r="X67">
        <v>-1873276207</v>
      </c>
      <c r="Y67">
        <v>56</v>
      </c>
      <c r="AA67">
        <v>15.84</v>
      </c>
      <c r="AB67">
        <v>0</v>
      </c>
      <c r="AC67">
        <v>0</v>
      </c>
      <c r="AD67">
        <v>0</v>
      </c>
      <c r="AE67">
        <v>3.18</v>
      </c>
      <c r="AF67">
        <v>0</v>
      </c>
      <c r="AG67">
        <v>0</v>
      </c>
      <c r="AH67">
        <v>0</v>
      </c>
      <c r="AI67">
        <v>4.9800000000000004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56</v>
      </c>
      <c r="AU67" t="s">
        <v>3</v>
      </c>
      <c r="AV67">
        <v>0</v>
      </c>
      <c r="AW67">
        <v>2</v>
      </c>
      <c r="AX67">
        <v>42105289</v>
      </c>
      <c r="AY67">
        <v>1</v>
      </c>
      <c r="AZ67">
        <v>0</v>
      </c>
      <c r="BA67">
        <v>64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</f>
        <v>25.2</v>
      </c>
      <c r="CY67">
        <f t="shared" si="15"/>
        <v>15.84</v>
      </c>
      <c r="CZ67">
        <f t="shared" si="16"/>
        <v>3.18</v>
      </c>
      <c r="DA67">
        <f t="shared" si="17"/>
        <v>4.9800000000000004</v>
      </c>
      <c r="DB67">
        <f t="shared" si="18"/>
        <v>178.08</v>
      </c>
      <c r="DC67">
        <f t="shared" si="19"/>
        <v>0</v>
      </c>
    </row>
    <row r="68" spans="1:107" x14ac:dyDescent="0.2">
      <c r="A68">
        <f>ROW(Source!A47)</f>
        <v>47</v>
      </c>
      <c r="B68">
        <v>42104813</v>
      </c>
      <c r="C68">
        <v>42105262</v>
      </c>
      <c r="D68">
        <v>38102594</v>
      </c>
      <c r="E68">
        <v>1</v>
      </c>
      <c r="F68">
        <v>1</v>
      </c>
      <c r="G68">
        <v>1</v>
      </c>
      <c r="H68">
        <v>3</v>
      </c>
      <c r="I68" t="s">
        <v>520</v>
      </c>
      <c r="J68" t="s">
        <v>521</v>
      </c>
      <c r="K68" t="s">
        <v>522</v>
      </c>
      <c r="L68">
        <v>1301</v>
      </c>
      <c r="N68">
        <v>1003</v>
      </c>
      <c r="O68" t="s">
        <v>168</v>
      </c>
      <c r="P68" t="s">
        <v>168</v>
      </c>
      <c r="Q68">
        <v>1</v>
      </c>
      <c r="W68">
        <v>0</v>
      </c>
      <c r="X68">
        <v>-1957188591</v>
      </c>
      <c r="Y68">
        <v>123</v>
      </c>
      <c r="AA68">
        <v>1.1000000000000001</v>
      </c>
      <c r="AB68">
        <v>0</v>
      </c>
      <c r="AC68">
        <v>0</v>
      </c>
      <c r="AD68">
        <v>0</v>
      </c>
      <c r="AE68">
        <v>0.17</v>
      </c>
      <c r="AF68">
        <v>0</v>
      </c>
      <c r="AG68">
        <v>0</v>
      </c>
      <c r="AH68">
        <v>0</v>
      </c>
      <c r="AI68">
        <v>6.47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123</v>
      </c>
      <c r="AU68" t="s">
        <v>3</v>
      </c>
      <c r="AV68">
        <v>0</v>
      </c>
      <c r="AW68">
        <v>2</v>
      </c>
      <c r="AX68">
        <v>42105290</v>
      </c>
      <c r="AY68">
        <v>1</v>
      </c>
      <c r="AZ68">
        <v>0</v>
      </c>
      <c r="BA68">
        <v>65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55.35</v>
      </c>
      <c r="CY68">
        <f t="shared" si="15"/>
        <v>1.1000000000000001</v>
      </c>
      <c r="CZ68">
        <f t="shared" si="16"/>
        <v>0.17</v>
      </c>
      <c r="DA68">
        <f t="shared" si="17"/>
        <v>6.47</v>
      </c>
      <c r="DB68">
        <f t="shared" si="18"/>
        <v>20.91</v>
      </c>
      <c r="DC68">
        <f t="shared" si="19"/>
        <v>0</v>
      </c>
    </row>
    <row r="69" spans="1:107" x14ac:dyDescent="0.2">
      <c r="A69">
        <f>ROW(Source!A47)</f>
        <v>47</v>
      </c>
      <c r="B69">
        <v>42104813</v>
      </c>
      <c r="C69">
        <v>42105262</v>
      </c>
      <c r="D69">
        <v>38102600</v>
      </c>
      <c r="E69">
        <v>1</v>
      </c>
      <c r="F69">
        <v>1</v>
      </c>
      <c r="G69">
        <v>1</v>
      </c>
      <c r="H69">
        <v>3</v>
      </c>
      <c r="I69" t="s">
        <v>523</v>
      </c>
      <c r="J69" t="s">
        <v>524</v>
      </c>
      <c r="K69" t="s">
        <v>525</v>
      </c>
      <c r="L69">
        <v>1308</v>
      </c>
      <c r="N69">
        <v>1003</v>
      </c>
      <c r="O69" t="s">
        <v>236</v>
      </c>
      <c r="P69" t="s">
        <v>236</v>
      </c>
      <c r="Q69">
        <v>100</v>
      </c>
      <c r="W69">
        <v>0</v>
      </c>
      <c r="X69">
        <v>-2072982832</v>
      </c>
      <c r="Y69">
        <v>1.35</v>
      </c>
      <c r="AA69">
        <v>1524.24</v>
      </c>
      <c r="AB69">
        <v>0</v>
      </c>
      <c r="AC69">
        <v>0</v>
      </c>
      <c r="AD69">
        <v>0</v>
      </c>
      <c r="AE69">
        <v>174</v>
      </c>
      <c r="AF69">
        <v>0</v>
      </c>
      <c r="AG69">
        <v>0</v>
      </c>
      <c r="AH69">
        <v>0</v>
      </c>
      <c r="AI69">
        <v>8.76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1.35</v>
      </c>
      <c r="AU69" t="s">
        <v>3</v>
      </c>
      <c r="AV69">
        <v>0</v>
      </c>
      <c r="AW69">
        <v>2</v>
      </c>
      <c r="AX69">
        <v>42105291</v>
      </c>
      <c r="AY69">
        <v>1</v>
      </c>
      <c r="AZ69">
        <v>0</v>
      </c>
      <c r="BA69">
        <v>66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Y69*Source!I47</f>
        <v>0.60750000000000004</v>
      </c>
      <c r="CY69">
        <f t="shared" si="15"/>
        <v>1524.24</v>
      </c>
      <c r="CZ69">
        <f t="shared" si="16"/>
        <v>174</v>
      </c>
      <c r="DA69">
        <f t="shared" si="17"/>
        <v>8.76</v>
      </c>
      <c r="DB69">
        <f t="shared" si="18"/>
        <v>234.9</v>
      </c>
      <c r="DC69">
        <f t="shared" si="19"/>
        <v>0</v>
      </c>
    </row>
    <row r="70" spans="1:107" x14ac:dyDescent="0.2">
      <c r="A70">
        <f>ROW(Source!A47)</f>
        <v>47</v>
      </c>
      <c r="B70">
        <v>42104813</v>
      </c>
      <c r="C70">
        <v>42105262</v>
      </c>
      <c r="D70">
        <v>38102604</v>
      </c>
      <c r="E70">
        <v>1</v>
      </c>
      <c r="F70">
        <v>1</v>
      </c>
      <c r="G70">
        <v>1</v>
      </c>
      <c r="H70">
        <v>3</v>
      </c>
      <c r="I70" t="s">
        <v>526</v>
      </c>
      <c r="J70" t="s">
        <v>527</v>
      </c>
      <c r="K70" t="s">
        <v>528</v>
      </c>
      <c r="L70">
        <v>1301</v>
      </c>
      <c r="N70">
        <v>1003</v>
      </c>
      <c r="O70" t="s">
        <v>168</v>
      </c>
      <c r="P70" t="s">
        <v>168</v>
      </c>
      <c r="Q70">
        <v>1</v>
      </c>
      <c r="W70">
        <v>0</v>
      </c>
      <c r="X70">
        <v>1405231195</v>
      </c>
      <c r="Y70">
        <v>135</v>
      </c>
      <c r="AA70">
        <v>2.97</v>
      </c>
      <c r="AB70">
        <v>0</v>
      </c>
      <c r="AC70">
        <v>0</v>
      </c>
      <c r="AD70">
        <v>0</v>
      </c>
      <c r="AE70">
        <v>0.39</v>
      </c>
      <c r="AF70">
        <v>0</v>
      </c>
      <c r="AG70">
        <v>0</v>
      </c>
      <c r="AH70">
        <v>0</v>
      </c>
      <c r="AI70">
        <v>7.62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135</v>
      </c>
      <c r="AU70" t="s">
        <v>3</v>
      </c>
      <c r="AV70">
        <v>0</v>
      </c>
      <c r="AW70">
        <v>2</v>
      </c>
      <c r="AX70">
        <v>42105292</v>
      </c>
      <c r="AY70">
        <v>1</v>
      </c>
      <c r="AZ70">
        <v>0</v>
      </c>
      <c r="BA70">
        <v>67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60.75</v>
      </c>
      <c r="CY70">
        <f t="shared" si="15"/>
        <v>2.97</v>
      </c>
      <c r="CZ70">
        <f t="shared" si="16"/>
        <v>0.39</v>
      </c>
      <c r="DA70">
        <f t="shared" si="17"/>
        <v>7.62</v>
      </c>
      <c r="DB70">
        <f t="shared" si="18"/>
        <v>52.65</v>
      </c>
      <c r="DC70">
        <f t="shared" si="19"/>
        <v>0</v>
      </c>
    </row>
    <row r="71" spans="1:107" x14ac:dyDescent="0.2">
      <c r="A71">
        <f>ROW(Source!A47)</f>
        <v>47</v>
      </c>
      <c r="B71">
        <v>42104813</v>
      </c>
      <c r="C71">
        <v>42105262</v>
      </c>
      <c r="D71">
        <v>38102633</v>
      </c>
      <c r="E71">
        <v>1</v>
      </c>
      <c r="F71">
        <v>1</v>
      </c>
      <c r="G71">
        <v>1</v>
      </c>
      <c r="H71">
        <v>3</v>
      </c>
      <c r="I71" t="s">
        <v>529</v>
      </c>
      <c r="J71" t="s">
        <v>530</v>
      </c>
      <c r="K71" t="s">
        <v>531</v>
      </c>
      <c r="L71">
        <v>1327</v>
      </c>
      <c r="N71">
        <v>1005</v>
      </c>
      <c r="O71" t="s">
        <v>321</v>
      </c>
      <c r="P71" t="s">
        <v>321</v>
      </c>
      <c r="Q71">
        <v>1</v>
      </c>
      <c r="W71">
        <v>0</v>
      </c>
      <c r="X71">
        <v>-963854880</v>
      </c>
      <c r="Y71">
        <v>111</v>
      </c>
      <c r="AA71">
        <v>159.01</v>
      </c>
      <c r="AB71">
        <v>0</v>
      </c>
      <c r="AC71">
        <v>0</v>
      </c>
      <c r="AD71">
        <v>0</v>
      </c>
      <c r="AE71">
        <v>25.2</v>
      </c>
      <c r="AF71">
        <v>0</v>
      </c>
      <c r="AG71">
        <v>0</v>
      </c>
      <c r="AH71">
        <v>0</v>
      </c>
      <c r="AI71">
        <v>6.31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111</v>
      </c>
      <c r="AU71" t="s">
        <v>3</v>
      </c>
      <c r="AV71">
        <v>0</v>
      </c>
      <c r="AW71">
        <v>2</v>
      </c>
      <c r="AX71">
        <v>42105293</v>
      </c>
      <c r="AY71">
        <v>1</v>
      </c>
      <c r="AZ71">
        <v>0</v>
      </c>
      <c r="BA71">
        <v>68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49.95</v>
      </c>
      <c r="CY71">
        <f t="shared" si="15"/>
        <v>159.01</v>
      </c>
      <c r="CZ71">
        <f t="shared" si="16"/>
        <v>25.2</v>
      </c>
      <c r="DA71">
        <f t="shared" si="17"/>
        <v>6.31</v>
      </c>
      <c r="DB71">
        <f t="shared" si="18"/>
        <v>2797.2</v>
      </c>
      <c r="DC71">
        <f t="shared" si="19"/>
        <v>0</v>
      </c>
    </row>
    <row r="72" spans="1:107" x14ac:dyDescent="0.2">
      <c r="A72">
        <f>ROW(Source!A47)</f>
        <v>47</v>
      </c>
      <c r="B72">
        <v>42104813</v>
      </c>
      <c r="C72">
        <v>42105262</v>
      </c>
      <c r="D72">
        <v>38102694</v>
      </c>
      <c r="E72">
        <v>1</v>
      </c>
      <c r="F72">
        <v>1</v>
      </c>
      <c r="G72">
        <v>1</v>
      </c>
      <c r="H72">
        <v>3</v>
      </c>
      <c r="I72" t="s">
        <v>532</v>
      </c>
      <c r="J72" t="s">
        <v>533</v>
      </c>
      <c r="K72" t="s">
        <v>534</v>
      </c>
      <c r="L72">
        <v>1355</v>
      </c>
      <c r="N72">
        <v>1010</v>
      </c>
      <c r="O72" t="s">
        <v>105</v>
      </c>
      <c r="P72" t="s">
        <v>105</v>
      </c>
      <c r="Q72">
        <v>100</v>
      </c>
      <c r="W72">
        <v>0</v>
      </c>
      <c r="X72">
        <v>-1423051874</v>
      </c>
      <c r="Y72">
        <v>3.68</v>
      </c>
      <c r="AA72">
        <v>21.78</v>
      </c>
      <c r="AB72">
        <v>0</v>
      </c>
      <c r="AC72">
        <v>0</v>
      </c>
      <c r="AD72">
        <v>0</v>
      </c>
      <c r="AE72">
        <v>2</v>
      </c>
      <c r="AF72">
        <v>0</v>
      </c>
      <c r="AG72">
        <v>0</v>
      </c>
      <c r="AH72">
        <v>0</v>
      </c>
      <c r="AI72">
        <v>10.89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3.68</v>
      </c>
      <c r="AU72" t="s">
        <v>3</v>
      </c>
      <c r="AV72">
        <v>0</v>
      </c>
      <c r="AW72">
        <v>2</v>
      </c>
      <c r="AX72">
        <v>42105294</v>
      </c>
      <c r="AY72">
        <v>1</v>
      </c>
      <c r="AZ72">
        <v>0</v>
      </c>
      <c r="BA72">
        <v>69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1.6560000000000001</v>
      </c>
      <c r="CY72">
        <f t="shared" si="15"/>
        <v>21.78</v>
      </c>
      <c r="CZ72">
        <f t="shared" si="16"/>
        <v>2</v>
      </c>
      <c r="DA72">
        <f t="shared" si="17"/>
        <v>10.89</v>
      </c>
      <c r="DB72">
        <f t="shared" si="18"/>
        <v>7.36</v>
      </c>
      <c r="DC72">
        <f t="shared" si="19"/>
        <v>0</v>
      </c>
    </row>
    <row r="73" spans="1:107" x14ac:dyDescent="0.2">
      <c r="A73">
        <f>ROW(Source!A47)</f>
        <v>47</v>
      </c>
      <c r="B73">
        <v>42104813</v>
      </c>
      <c r="C73">
        <v>42105262</v>
      </c>
      <c r="D73">
        <v>38102699</v>
      </c>
      <c r="E73">
        <v>1</v>
      </c>
      <c r="F73">
        <v>1</v>
      </c>
      <c r="G73">
        <v>1</v>
      </c>
      <c r="H73">
        <v>3</v>
      </c>
      <c r="I73" t="s">
        <v>535</v>
      </c>
      <c r="J73" t="s">
        <v>536</v>
      </c>
      <c r="K73" t="s">
        <v>537</v>
      </c>
      <c r="L73">
        <v>1355</v>
      </c>
      <c r="N73">
        <v>1010</v>
      </c>
      <c r="O73" t="s">
        <v>105</v>
      </c>
      <c r="P73" t="s">
        <v>105</v>
      </c>
      <c r="Q73">
        <v>100</v>
      </c>
      <c r="W73">
        <v>0</v>
      </c>
      <c r="X73">
        <v>1118835329</v>
      </c>
      <c r="Y73">
        <v>31.32</v>
      </c>
      <c r="AA73">
        <v>33.880000000000003</v>
      </c>
      <c r="AB73">
        <v>0</v>
      </c>
      <c r="AC73">
        <v>0</v>
      </c>
      <c r="AD73">
        <v>0</v>
      </c>
      <c r="AE73">
        <v>4</v>
      </c>
      <c r="AF73">
        <v>0</v>
      </c>
      <c r="AG73">
        <v>0</v>
      </c>
      <c r="AH73">
        <v>0</v>
      </c>
      <c r="AI73">
        <v>8.4700000000000006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31.32</v>
      </c>
      <c r="AU73" t="s">
        <v>3</v>
      </c>
      <c r="AV73">
        <v>0</v>
      </c>
      <c r="AW73">
        <v>2</v>
      </c>
      <c r="AX73">
        <v>42105295</v>
      </c>
      <c r="AY73">
        <v>1</v>
      </c>
      <c r="AZ73">
        <v>0</v>
      </c>
      <c r="BA73">
        <v>70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Y73*Source!I47</f>
        <v>14.094000000000001</v>
      </c>
      <c r="CY73">
        <f t="shared" si="15"/>
        <v>33.880000000000003</v>
      </c>
      <c r="CZ73">
        <f t="shared" si="16"/>
        <v>4</v>
      </c>
      <c r="DA73">
        <f t="shared" si="17"/>
        <v>8.4700000000000006</v>
      </c>
      <c r="DB73">
        <f t="shared" si="18"/>
        <v>125.28</v>
      </c>
      <c r="DC73">
        <f t="shared" si="19"/>
        <v>0</v>
      </c>
    </row>
    <row r="74" spans="1:107" x14ac:dyDescent="0.2">
      <c r="A74">
        <f>ROW(Source!A47)</f>
        <v>47</v>
      </c>
      <c r="B74">
        <v>42104813</v>
      </c>
      <c r="C74">
        <v>42105262</v>
      </c>
      <c r="D74">
        <v>38102701</v>
      </c>
      <c r="E74">
        <v>1</v>
      </c>
      <c r="F74">
        <v>1</v>
      </c>
      <c r="G74">
        <v>1</v>
      </c>
      <c r="H74">
        <v>3</v>
      </c>
      <c r="I74" t="s">
        <v>538</v>
      </c>
      <c r="J74" t="s">
        <v>539</v>
      </c>
      <c r="K74" t="s">
        <v>540</v>
      </c>
      <c r="L74">
        <v>1355</v>
      </c>
      <c r="N74">
        <v>1010</v>
      </c>
      <c r="O74" t="s">
        <v>105</v>
      </c>
      <c r="P74" t="s">
        <v>105</v>
      </c>
      <c r="Q74">
        <v>100</v>
      </c>
      <c r="W74">
        <v>0</v>
      </c>
      <c r="X74">
        <v>411201691</v>
      </c>
      <c r="Y74">
        <v>0.67</v>
      </c>
      <c r="AA74">
        <v>59.84</v>
      </c>
      <c r="AB74">
        <v>0</v>
      </c>
      <c r="AC74">
        <v>0</v>
      </c>
      <c r="AD74">
        <v>0</v>
      </c>
      <c r="AE74">
        <v>68</v>
      </c>
      <c r="AF74">
        <v>0</v>
      </c>
      <c r="AG74">
        <v>0</v>
      </c>
      <c r="AH74">
        <v>0</v>
      </c>
      <c r="AI74">
        <v>0.88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0.67</v>
      </c>
      <c r="AU74" t="s">
        <v>3</v>
      </c>
      <c r="AV74">
        <v>0</v>
      </c>
      <c r="AW74">
        <v>2</v>
      </c>
      <c r="AX74">
        <v>42105296</v>
      </c>
      <c r="AY74">
        <v>1</v>
      </c>
      <c r="AZ74">
        <v>0</v>
      </c>
      <c r="BA74">
        <v>71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Y74*Source!I47</f>
        <v>0.30150000000000005</v>
      </c>
      <c r="CY74">
        <f t="shared" si="15"/>
        <v>59.84</v>
      </c>
      <c r="CZ74">
        <f t="shared" si="16"/>
        <v>68</v>
      </c>
      <c r="DA74">
        <f t="shared" si="17"/>
        <v>0.88</v>
      </c>
      <c r="DB74">
        <f t="shared" si="18"/>
        <v>45.56</v>
      </c>
      <c r="DC74">
        <f t="shared" si="19"/>
        <v>0</v>
      </c>
    </row>
    <row r="75" spans="1:107" x14ac:dyDescent="0.2">
      <c r="A75">
        <f>ROW(Source!A47)</f>
        <v>47</v>
      </c>
      <c r="B75">
        <v>42104813</v>
      </c>
      <c r="C75">
        <v>42105262</v>
      </c>
      <c r="D75">
        <v>38102702</v>
      </c>
      <c r="E75">
        <v>1</v>
      </c>
      <c r="F75">
        <v>1</v>
      </c>
      <c r="G75">
        <v>1</v>
      </c>
      <c r="H75">
        <v>3</v>
      </c>
      <c r="I75" t="s">
        <v>541</v>
      </c>
      <c r="J75" t="s">
        <v>542</v>
      </c>
      <c r="K75" t="s">
        <v>543</v>
      </c>
      <c r="L75">
        <v>1355</v>
      </c>
      <c r="N75">
        <v>1010</v>
      </c>
      <c r="O75" t="s">
        <v>105</v>
      </c>
      <c r="P75" t="s">
        <v>105</v>
      </c>
      <c r="Q75">
        <v>100</v>
      </c>
      <c r="W75">
        <v>0</v>
      </c>
      <c r="X75">
        <v>62995597</v>
      </c>
      <c r="Y75">
        <v>3.22</v>
      </c>
      <c r="AA75">
        <v>32.340000000000003</v>
      </c>
      <c r="AB75">
        <v>0</v>
      </c>
      <c r="AC75">
        <v>0</v>
      </c>
      <c r="AD75">
        <v>0</v>
      </c>
      <c r="AE75">
        <v>7</v>
      </c>
      <c r="AF75">
        <v>0</v>
      </c>
      <c r="AG75">
        <v>0</v>
      </c>
      <c r="AH75">
        <v>0</v>
      </c>
      <c r="AI75">
        <v>4.62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3.22</v>
      </c>
      <c r="AU75" t="s">
        <v>3</v>
      </c>
      <c r="AV75">
        <v>0</v>
      </c>
      <c r="AW75">
        <v>2</v>
      </c>
      <c r="AX75">
        <v>42105297</v>
      </c>
      <c r="AY75">
        <v>1</v>
      </c>
      <c r="AZ75">
        <v>0</v>
      </c>
      <c r="BA75">
        <v>72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Y75*Source!I47</f>
        <v>1.4490000000000001</v>
      </c>
      <c r="CY75">
        <f t="shared" si="15"/>
        <v>32.340000000000003</v>
      </c>
      <c r="CZ75">
        <f t="shared" si="16"/>
        <v>7</v>
      </c>
      <c r="DA75">
        <f t="shared" si="17"/>
        <v>4.62</v>
      </c>
      <c r="DB75">
        <f t="shared" si="18"/>
        <v>22.54</v>
      </c>
      <c r="DC75">
        <f t="shared" si="19"/>
        <v>0</v>
      </c>
    </row>
    <row r="76" spans="1:107" x14ac:dyDescent="0.2">
      <c r="A76">
        <f>ROW(Source!A47)</f>
        <v>47</v>
      </c>
      <c r="B76">
        <v>42104813</v>
      </c>
      <c r="C76">
        <v>42105262</v>
      </c>
      <c r="D76">
        <v>38120943</v>
      </c>
      <c r="E76">
        <v>1</v>
      </c>
      <c r="F76">
        <v>1</v>
      </c>
      <c r="G76">
        <v>1</v>
      </c>
      <c r="H76">
        <v>3</v>
      </c>
      <c r="I76" t="s">
        <v>544</v>
      </c>
      <c r="J76" t="s">
        <v>545</v>
      </c>
      <c r="K76" t="s">
        <v>546</v>
      </c>
      <c r="L76">
        <v>1301</v>
      </c>
      <c r="N76">
        <v>1003</v>
      </c>
      <c r="O76" t="s">
        <v>168</v>
      </c>
      <c r="P76" t="s">
        <v>168</v>
      </c>
      <c r="Q76">
        <v>1</v>
      </c>
      <c r="W76">
        <v>0</v>
      </c>
      <c r="X76">
        <v>621433695</v>
      </c>
      <c r="Y76">
        <v>136</v>
      </c>
      <c r="AA76">
        <v>36.950000000000003</v>
      </c>
      <c r="AB76">
        <v>0</v>
      </c>
      <c r="AC76">
        <v>0</v>
      </c>
      <c r="AD76">
        <v>0</v>
      </c>
      <c r="AE76">
        <v>4.18</v>
      </c>
      <c r="AF76">
        <v>0</v>
      </c>
      <c r="AG76">
        <v>0</v>
      </c>
      <c r="AH76">
        <v>0</v>
      </c>
      <c r="AI76">
        <v>8.84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136</v>
      </c>
      <c r="AU76" t="s">
        <v>3</v>
      </c>
      <c r="AV76">
        <v>0</v>
      </c>
      <c r="AW76">
        <v>2</v>
      </c>
      <c r="AX76">
        <v>42105298</v>
      </c>
      <c r="AY76">
        <v>1</v>
      </c>
      <c r="AZ76">
        <v>0</v>
      </c>
      <c r="BA76">
        <v>73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Y76*Source!I47</f>
        <v>61.2</v>
      </c>
      <c r="CY76">
        <f t="shared" si="15"/>
        <v>36.950000000000003</v>
      </c>
      <c r="CZ76">
        <f t="shared" si="16"/>
        <v>4.18</v>
      </c>
      <c r="DA76">
        <f t="shared" si="17"/>
        <v>8.84</v>
      </c>
      <c r="DB76">
        <f t="shared" si="18"/>
        <v>568.48</v>
      </c>
      <c r="DC76">
        <f t="shared" si="19"/>
        <v>0</v>
      </c>
    </row>
    <row r="77" spans="1:107" x14ac:dyDescent="0.2">
      <c r="A77">
        <f>ROW(Source!A47)</f>
        <v>47</v>
      </c>
      <c r="B77">
        <v>42104813</v>
      </c>
      <c r="C77">
        <v>42105262</v>
      </c>
      <c r="D77">
        <v>38120945</v>
      </c>
      <c r="E77">
        <v>1</v>
      </c>
      <c r="F77">
        <v>1</v>
      </c>
      <c r="G77">
        <v>1</v>
      </c>
      <c r="H77">
        <v>3</v>
      </c>
      <c r="I77" t="s">
        <v>547</v>
      </c>
      <c r="J77" t="s">
        <v>548</v>
      </c>
      <c r="K77" t="s">
        <v>549</v>
      </c>
      <c r="L77">
        <v>1301</v>
      </c>
      <c r="N77">
        <v>1003</v>
      </c>
      <c r="O77" t="s">
        <v>168</v>
      </c>
      <c r="P77" t="s">
        <v>168</v>
      </c>
      <c r="Q77">
        <v>1</v>
      </c>
      <c r="W77">
        <v>0</v>
      </c>
      <c r="X77">
        <v>-900012946</v>
      </c>
      <c r="Y77">
        <v>285</v>
      </c>
      <c r="AA77">
        <v>39.72</v>
      </c>
      <c r="AB77">
        <v>0</v>
      </c>
      <c r="AC77">
        <v>0</v>
      </c>
      <c r="AD77">
        <v>0</v>
      </c>
      <c r="AE77">
        <v>5.74</v>
      </c>
      <c r="AF77">
        <v>0</v>
      </c>
      <c r="AG77">
        <v>0</v>
      </c>
      <c r="AH77">
        <v>0</v>
      </c>
      <c r="AI77">
        <v>6.92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285</v>
      </c>
      <c r="AU77" t="s">
        <v>3</v>
      </c>
      <c r="AV77">
        <v>0</v>
      </c>
      <c r="AW77">
        <v>2</v>
      </c>
      <c r="AX77">
        <v>42105299</v>
      </c>
      <c r="AY77">
        <v>1</v>
      </c>
      <c r="AZ77">
        <v>0</v>
      </c>
      <c r="BA77">
        <v>74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Y77*Source!I47</f>
        <v>128.25</v>
      </c>
      <c r="CY77">
        <f t="shared" si="15"/>
        <v>39.72</v>
      </c>
      <c r="CZ77">
        <f t="shared" si="16"/>
        <v>5.74</v>
      </c>
      <c r="DA77">
        <f t="shared" si="17"/>
        <v>6.92</v>
      </c>
      <c r="DB77">
        <f t="shared" si="18"/>
        <v>1635.9</v>
      </c>
      <c r="DC77">
        <f t="shared" si="19"/>
        <v>0</v>
      </c>
    </row>
    <row r="78" spans="1:107" x14ac:dyDescent="0.2">
      <c r="A78">
        <f>ROW(Source!A47)</f>
        <v>47</v>
      </c>
      <c r="B78">
        <v>42104813</v>
      </c>
      <c r="C78">
        <v>42105262</v>
      </c>
      <c r="D78">
        <v>38120957</v>
      </c>
      <c r="E78">
        <v>1</v>
      </c>
      <c r="F78">
        <v>1</v>
      </c>
      <c r="G78">
        <v>1</v>
      </c>
      <c r="H78">
        <v>3</v>
      </c>
      <c r="I78" t="s">
        <v>550</v>
      </c>
      <c r="J78" t="s">
        <v>551</v>
      </c>
      <c r="K78" t="s">
        <v>552</v>
      </c>
      <c r="L78">
        <v>1355</v>
      </c>
      <c r="N78">
        <v>1010</v>
      </c>
      <c r="O78" t="s">
        <v>105</v>
      </c>
      <c r="P78" t="s">
        <v>105</v>
      </c>
      <c r="Q78">
        <v>100</v>
      </c>
      <c r="W78">
        <v>0</v>
      </c>
      <c r="X78">
        <v>203875947</v>
      </c>
      <c r="Y78">
        <v>0.67</v>
      </c>
      <c r="AA78">
        <v>865.92</v>
      </c>
      <c r="AB78">
        <v>0</v>
      </c>
      <c r="AC78">
        <v>0</v>
      </c>
      <c r="AD78">
        <v>0</v>
      </c>
      <c r="AE78">
        <v>132</v>
      </c>
      <c r="AF78">
        <v>0</v>
      </c>
      <c r="AG78">
        <v>0</v>
      </c>
      <c r="AH78">
        <v>0</v>
      </c>
      <c r="AI78">
        <v>6.56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0.67</v>
      </c>
      <c r="AU78" t="s">
        <v>3</v>
      </c>
      <c r="AV78">
        <v>0</v>
      </c>
      <c r="AW78">
        <v>2</v>
      </c>
      <c r="AX78">
        <v>42105300</v>
      </c>
      <c r="AY78">
        <v>1</v>
      </c>
      <c r="AZ78">
        <v>0</v>
      </c>
      <c r="BA78">
        <v>75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Y78*Source!I47</f>
        <v>0.30150000000000005</v>
      </c>
      <c r="CY78">
        <f t="shared" si="15"/>
        <v>865.92</v>
      </c>
      <c r="CZ78">
        <f t="shared" si="16"/>
        <v>132</v>
      </c>
      <c r="DA78">
        <f t="shared" si="17"/>
        <v>6.56</v>
      </c>
      <c r="DB78">
        <f t="shared" si="18"/>
        <v>88.44</v>
      </c>
      <c r="DC78">
        <f t="shared" si="19"/>
        <v>0</v>
      </c>
    </row>
    <row r="79" spans="1:107" x14ac:dyDescent="0.2">
      <c r="A79">
        <f>ROW(Source!A47)</f>
        <v>47</v>
      </c>
      <c r="B79">
        <v>42104813</v>
      </c>
      <c r="C79">
        <v>42105262</v>
      </c>
      <c r="D79">
        <v>38120963</v>
      </c>
      <c r="E79">
        <v>1</v>
      </c>
      <c r="F79">
        <v>1</v>
      </c>
      <c r="G79">
        <v>1</v>
      </c>
      <c r="H79">
        <v>3</v>
      </c>
      <c r="I79" t="s">
        <v>553</v>
      </c>
      <c r="J79" t="s">
        <v>554</v>
      </c>
      <c r="K79" t="s">
        <v>555</v>
      </c>
      <c r="L79">
        <v>1355</v>
      </c>
      <c r="N79">
        <v>1010</v>
      </c>
      <c r="O79" t="s">
        <v>105</v>
      </c>
      <c r="P79" t="s">
        <v>105</v>
      </c>
      <c r="Q79">
        <v>100</v>
      </c>
      <c r="W79">
        <v>0</v>
      </c>
      <c r="X79">
        <v>-1023115606</v>
      </c>
      <c r="Y79">
        <v>1.59</v>
      </c>
      <c r="AA79">
        <v>1174.32</v>
      </c>
      <c r="AB79">
        <v>0</v>
      </c>
      <c r="AC79">
        <v>0</v>
      </c>
      <c r="AD79">
        <v>0</v>
      </c>
      <c r="AE79">
        <v>168</v>
      </c>
      <c r="AF79">
        <v>0</v>
      </c>
      <c r="AG79">
        <v>0</v>
      </c>
      <c r="AH79">
        <v>0</v>
      </c>
      <c r="AI79">
        <v>6.99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1.59</v>
      </c>
      <c r="AU79" t="s">
        <v>3</v>
      </c>
      <c r="AV79">
        <v>0</v>
      </c>
      <c r="AW79">
        <v>2</v>
      </c>
      <c r="AX79">
        <v>42105301</v>
      </c>
      <c r="AY79">
        <v>1</v>
      </c>
      <c r="AZ79">
        <v>0</v>
      </c>
      <c r="BA79">
        <v>76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0.71550000000000002</v>
      </c>
      <c r="CY79">
        <f t="shared" si="15"/>
        <v>1174.32</v>
      </c>
      <c r="CZ79">
        <f t="shared" si="16"/>
        <v>168</v>
      </c>
      <c r="DA79">
        <f t="shared" si="17"/>
        <v>6.99</v>
      </c>
      <c r="DB79">
        <f t="shared" si="18"/>
        <v>267.12</v>
      </c>
      <c r="DC79">
        <f t="shared" si="19"/>
        <v>0</v>
      </c>
    </row>
    <row r="80" spans="1:107" x14ac:dyDescent="0.2">
      <c r="A80">
        <f>ROW(Source!A47)</f>
        <v>47</v>
      </c>
      <c r="B80">
        <v>42104813</v>
      </c>
      <c r="C80">
        <v>42105262</v>
      </c>
      <c r="D80">
        <v>38120968</v>
      </c>
      <c r="E80">
        <v>1</v>
      </c>
      <c r="F80">
        <v>1</v>
      </c>
      <c r="G80">
        <v>1</v>
      </c>
      <c r="H80">
        <v>3</v>
      </c>
      <c r="I80" t="s">
        <v>556</v>
      </c>
      <c r="J80" t="s">
        <v>557</v>
      </c>
      <c r="K80" t="s">
        <v>558</v>
      </c>
      <c r="L80">
        <v>1355</v>
      </c>
      <c r="N80">
        <v>1010</v>
      </c>
      <c r="O80" t="s">
        <v>105</v>
      </c>
      <c r="P80" t="s">
        <v>105</v>
      </c>
      <c r="Q80">
        <v>100</v>
      </c>
      <c r="W80">
        <v>0</v>
      </c>
      <c r="X80">
        <v>-99748320</v>
      </c>
      <c r="Y80">
        <v>0.54</v>
      </c>
      <c r="AA80">
        <v>433.38</v>
      </c>
      <c r="AB80">
        <v>0</v>
      </c>
      <c r="AC80">
        <v>0</v>
      </c>
      <c r="AD80">
        <v>0</v>
      </c>
      <c r="AE80">
        <v>62</v>
      </c>
      <c r="AF80">
        <v>0</v>
      </c>
      <c r="AG80">
        <v>0</v>
      </c>
      <c r="AH80">
        <v>0</v>
      </c>
      <c r="AI80">
        <v>6.99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0.54</v>
      </c>
      <c r="AU80" t="s">
        <v>3</v>
      </c>
      <c r="AV80">
        <v>0</v>
      </c>
      <c r="AW80">
        <v>2</v>
      </c>
      <c r="AX80">
        <v>42105302</v>
      </c>
      <c r="AY80">
        <v>1</v>
      </c>
      <c r="AZ80">
        <v>0</v>
      </c>
      <c r="BA80">
        <v>77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0.24300000000000002</v>
      </c>
      <c r="CY80">
        <f t="shared" si="15"/>
        <v>433.38</v>
      </c>
      <c r="CZ80">
        <f t="shared" si="16"/>
        <v>62</v>
      </c>
      <c r="DA80">
        <f t="shared" si="17"/>
        <v>6.99</v>
      </c>
      <c r="DB80">
        <f t="shared" si="18"/>
        <v>33.479999999999997</v>
      </c>
      <c r="DC80">
        <f t="shared" si="19"/>
        <v>0</v>
      </c>
    </row>
    <row r="81" spans="1:107" x14ac:dyDescent="0.2">
      <c r="A81">
        <f>ROW(Source!A47)</f>
        <v>47</v>
      </c>
      <c r="B81">
        <v>42104813</v>
      </c>
      <c r="C81">
        <v>42105262</v>
      </c>
      <c r="D81">
        <v>38121202</v>
      </c>
      <c r="E81">
        <v>1</v>
      </c>
      <c r="F81">
        <v>1</v>
      </c>
      <c r="G81">
        <v>1</v>
      </c>
      <c r="H81">
        <v>3</v>
      </c>
      <c r="I81" t="s">
        <v>103</v>
      </c>
      <c r="J81" t="s">
        <v>106</v>
      </c>
      <c r="K81" t="s">
        <v>104</v>
      </c>
      <c r="L81">
        <v>1355</v>
      </c>
      <c r="N81">
        <v>1010</v>
      </c>
      <c r="O81" t="s">
        <v>105</v>
      </c>
      <c r="P81" t="s">
        <v>105</v>
      </c>
      <c r="Q81">
        <v>100</v>
      </c>
      <c r="W81">
        <v>0</v>
      </c>
      <c r="X81">
        <v>-1711051367</v>
      </c>
      <c r="Y81">
        <v>0.66666700000000001</v>
      </c>
      <c r="AA81">
        <v>275.91000000000003</v>
      </c>
      <c r="AB81">
        <v>0</v>
      </c>
      <c r="AC81">
        <v>0</v>
      </c>
      <c r="AD81">
        <v>0</v>
      </c>
      <c r="AE81">
        <v>38.86</v>
      </c>
      <c r="AF81">
        <v>0</v>
      </c>
      <c r="AG81">
        <v>0</v>
      </c>
      <c r="AH81">
        <v>0</v>
      </c>
      <c r="AI81">
        <v>7.1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3</v>
      </c>
      <c r="AT81">
        <v>0.66666700000000001</v>
      </c>
      <c r="AU81" t="s">
        <v>3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Y81*Source!I47</f>
        <v>0.30000015000000002</v>
      </c>
      <c r="CY81">
        <f t="shared" si="15"/>
        <v>275.91000000000003</v>
      </c>
      <c r="CZ81">
        <f t="shared" si="16"/>
        <v>38.86</v>
      </c>
      <c r="DA81">
        <f t="shared" si="17"/>
        <v>7.1</v>
      </c>
      <c r="DB81">
        <f t="shared" si="18"/>
        <v>25.91</v>
      </c>
      <c r="DC81">
        <f t="shared" si="19"/>
        <v>0</v>
      </c>
    </row>
    <row r="82" spans="1:107" x14ac:dyDescent="0.2">
      <c r="A82">
        <f>ROW(Source!A47)</f>
        <v>47</v>
      </c>
      <c r="B82">
        <v>42104813</v>
      </c>
      <c r="C82">
        <v>42105262</v>
      </c>
      <c r="D82">
        <v>38140638</v>
      </c>
      <c r="E82">
        <v>1</v>
      </c>
      <c r="F82">
        <v>1</v>
      </c>
      <c r="G82">
        <v>1</v>
      </c>
      <c r="H82">
        <v>3</v>
      </c>
      <c r="I82" t="s">
        <v>450</v>
      </c>
      <c r="J82" t="s">
        <v>451</v>
      </c>
      <c r="K82" t="s">
        <v>452</v>
      </c>
      <c r="L82">
        <v>1339</v>
      </c>
      <c r="N82">
        <v>1007</v>
      </c>
      <c r="O82" t="s">
        <v>449</v>
      </c>
      <c r="P82" t="s">
        <v>449</v>
      </c>
      <c r="Q82">
        <v>1</v>
      </c>
      <c r="W82">
        <v>0</v>
      </c>
      <c r="X82">
        <v>619799737</v>
      </c>
      <c r="Y82">
        <v>4.4999999999999998E-2</v>
      </c>
      <c r="AA82">
        <v>21.28</v>
      </c>
      <c r="AB82">
        <v>0</v>
      </c>
      <c r="AC82">
        <v>0</v>
      </c>
      <c r="AD82">
        <v>0</v>
      </c>
      <c r="AE82">
        <v>2.44</v>
      </c>
      <c r="AF82">
        <v>0</v>
      </c>
      <c r="AG82">
        <v>0</v>
      </c>
      <c r="AH82">
        <v>0</v>
      </c>
      <c r="AI82">
        <v>8.7200000000000006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4.4999999999999998E-2</v>
      </c>
      <c r="AU82" t="s">
        <v>3</v>
      </c>
      <c r="AV82">
        <v>0</v>
      </c>
      <c r="AW82">
        <v>2</v>
      </c>
      <c r="AX82">
        <v>42105304</v>
      </c>
      <c r="AY82">
        <v>1</v>
      </c>
      <c r="AZ82">
        <v>0</v>
      </c>
      <c r="BA82">
        <v>79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Y82*Source!I47</f>
        <v>2.0250000000000001E-2</v>
      </c>
      <c r="CY82">
        <f t="shared" si="15"/>
        <v>21.28</v>
      </c>
      <c r="CZ82">
        <f t="shared" si="16"/>
        <v>2.44</v>
      </c>
      <c r="DA82">
        <f t="shared" si="17"/>
        <v>8.7200000000000006</v>
      </c>
      <c r="DB82">
        <f t="shared" si="18"/>
        <v>0.11</v>
      </c>
      <c r="DC82">
        <f t="shared" si="19"/>
        <v>0</v>
      </c>
    </row>
    <row r="83" spans="1:107" x14ac:dyDescent="0.2">
      <c r="A83">
        <f>ROW(Source!A49)</f>
        <v>49</v>
      </c>
      <c r="B83">
        <v>42104813</v>
      </c>
      <c r="C83">
        <v>42105306</v>
      </c>
      <c r="D83">
        <v>18410572</v>
      </c>
      <c r="E83">
        <v>1</v>
      </c>
      <c r="F83">
        <v>1</v>
      </c>
      <c r="G83">
        <v>1</v>
      </c>
      <c r="H83">
        <v>1</v>
      </c>
      <c r="I83" t="s">
        <v>461</v>
      </c>
      <c r="J83" t="s">
        <v>3</v>
      </c>
      <c r="K83" t="s">
        <v>462</v>
      </c>
      <c r="L83">
        <v>1369</v>
      </c>
      <c r="N83">
        <v>1013</v>
      </c>
      <c r="O83" t="s">
        <v>437</v>
      </c>
      <c r="P83" t="s">
        <v>437</v>
      </c>
      <c r="Q83">
        <v>1</v>
      </c>
      <c r="W83">
        <v>0</v>
      </c>
      <c r="X83">
        <v>-546915240</v>
      </c>
      <c r="Y83">
        <v>72.449999999999989</v>
      </c>
      <c r="AA83">
        <v>0</v>
      </c>
      <c r="AB83">
        <v>0</v>
      </c>
      <c r="AC83">
        <v>0</v>
      </c>
      <c r="AD83">
        <v>254.01</v>
      </c>
      <c r="AE83">
        <v>0</v>
      </c>
      <c r="AF83">
        <v>0</v>
      </c>
      <c r="AG83">
        <v>0</v>
      </c>
      <c r="AH83">
        <v>254.01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63</v>
      </c>
      <c r="AU83" t="s">
        <v>53</v>
      </c>
      <c r="AV83">
        <v>1</v>
      </c>
      <c r="AW83">
        <v>2</v>
      </c>
      <c r="AX83">
        <v>42105317</v>
      </c>
      <c r="AY83">
        <v>1</v>
      </c>
      <c r="AZ83">
        <v>0</v>
      </c>
      <c r="BA83">
        <v>80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32.602499999999999</v>
      </c>
      <c r="CY83">
        <f>AD83</f>
        <v>254.01</v>
      </c>
      <c r="CZ83">
        <f>AH83</f>
        <v>254.01</v>
      </c>
      <c r="DA83">
        <f>AL83</f>
        <v>1</v>
      </c>
      <c r="DB83">
        <f>ROUND((ROUND(AT83*CZ83,2)*1.15),6)</f>
        <v>18403.0245</v>
      </c>
      <c r="DC83">
        <f>ROUND((ROUND(AT83*AG83,2)*1.15),6)</f>
        <v>0</v>
      </c>
    </row>
    <row r="84" spans="1:107" x14ac:dyDescent="0.2">
      <c r="A84">
        <f>ROW(Source!A49)</f>
        <v>49</v>
      </c>
      <c r="B84">
        <v>42104813</v>
      </c>
      <c r="C84">
        <v>42105306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30</v>
      </c>
      <c r="J84" t="s">
        <v>3</v>
      </c>
      <c r="K84" t="s">
        <v>440</v>
      </c>
      <c r="L84">
        <v>608254</v>
      </c>
      <c r="N84">
        <v>1013</v>
      </c>
      <c r="O84" t="s">
        <v>441</v>
      </c>
      <c r="P84" t="s">
        <v>441</v>
      </c>
      <c r="Q84">
        <v>1</v>
      </c>
      <c r="W84">
        <v>0</v>
      </c>
      <c r="X84">
        <v>-185737400</v>
      </c>
      <c r="Y84">
        <v>2.5000000000000001E-2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0.02</v>
      </c>
      <c r="AU84" t="s">
        <v>52</v>
      </c>
      <c r="AV84">
        <v>2</v>
      </c>
      <c r="AW84">
        <v>2</v>
      </c>
      <c r="AX84">
        <v>42105318</v>
      </c>
      <c r="AY84">
        <v>1</v>
      </c>
      <c r="AZ84">
        <v>0</v>
      </c>
      <c r="BA84">
        <v>81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1.1250000000000001E-2</v>
      </c>
      <c r="CY84">
        <f>AD84</f>
        <v>0</v>
      </c>
      <c r="CZ84">
        <f>AH84</f>
        <v>0</v>
      </c>
      <c r="DA84">
        <f>AL84</f>
        <v>1</v>
      </c>
      <c r="DB84">
        <f>ROUND((ROUND(AT84*CZ84,2)*1.25),6)</f>
        <v>0</v>
      </c>
      <c r="DC84">
        <f>ROUND((ROUND(AT84*AG84,2)*1.25),6)</f>
        <v>0</v>
      </c>
    </row>
    <row r="85" spans="1:107" x14ac:dyDescent="0.2">
      <c r="A85">
        <f>ROW(Source!A49)</f>
        <v>49</v>
      </c>
      <c r="B85">
        <v>42104813</v>
      </c>
      <c r="C85">
        <v>42105306</v>
      </c>
      <c r="D85">
        <v>38164733</v>
      </c>
      <c r="E85">
        <v>1</v>
      </c>
      <c r="F85">
        <v>1</v>
      </c>
      <c r="G85">
        <v>1</v>
      </c>
      <c r="H85">
        <v>2</v>
      </c>
      <c r="I85" t="s">
        <v>463</v>
      </c>
      <c r="J85" t="s">
        <v>464</v>
      </c>
      <c r="K85" t="s">
        <v>465</v>
      </c>
      <c r="L85">
        <v>1368</v>
      </c>
      <c r="N85">
        <v>1011</v>
      </c>
      <c r="O85" t="s">
        <v>445</v>
      </c>
      <c r="P85" t="s">
        <v>445</v>
      </c>
      <c r="Q85">
        <v>1</v>
      </c>
      <c r="W85">
        <v>0</v>
      </c>
      <c r="X85">
        <v>-1902254956</v>
      </c>
      <c r="Y85">
        <v>2.5000000000000001E-2</v>
      </c>
      <c r="AA85">
        <v>0</v>
      </c>
      <c r="AB85">
        <v>375.9</v>
      </c>
      <c r="AC85">
        <v>337.1</v>
      </c>
      <c r="AD85">
        <v>0</v>
      </c>
      <c r="AE85">
        <v>0</v>
      </c>
      <c r="AF85">
        <v>27.66</v>
      </c>
      <c r="AG85">
        <v>11.6</v>
      </c>
      <c r="AH85">
        <v>0</v>
      </c>
      <c r="AI85">
        <v>1</v>
      </c>
      <c r="AJ85">
        <v>13.59</v>
      </c>
      <c r="AK85">
        <v>29.06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0.02</v>
      </c>
      <c r="AU85" t="s">
        <v>52</v>
      </c>
      <c r="AV85">
        <v>0</v>
      </c>
      <c r="AW85">
        <v>2</v>
      </c>
      <c r="AX85">
        <v>42105319</v>
      </c>
      <c r="AY85">
        <v>1</v>
      </c>
      <c r="AZ85">
        <v>0</v>
      </c>
      <c r="BA85">
        <v>82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Y85*Source!I49</f>
        <v>1.1250000000000001E-2</v>
      </c>
      <c r="CY85">
        <f>AB85</f>
        <v>375.9</v>
      </c>
      <c r="CZ85">
        <f>AF85</f>
        <v>27.66</v>
      </c>
      <c r="DA85">
        <f>AJ85</f>
        <v>13.59</v>
      </c>
      <c r="DB85">
        <f>ROUND((ROUND(AT85*CZ85,2)*1.25),6)</f>
        <v>0.6875</v>
      </c>
      <c r="DC85">
        <f>ROUND((ROUND(AT85*AG85,2)*1.25),6)</f>
        <v>0.28749999999999998</v>
      </c>
    </row>
    <row r="86" spans="1:107" x14ac:dyDescent="0.2">
      <c r="A86">
        <f>ROW(Source!A49)</f>
        <v>49</v>
      </c>
      <c r="B86">
        <v>42104813</v>
      </c>
      <c r="C86">
        <v>42105306</v>
      </c>
      <c r="D86">
        <v>38166456</v>
      </c>
      <c r="E86">
        <v>1</v>
      </c>
      <c r="F86">
        <v>1</v>
      </c>
      <c r="G86">
        <v>1</v>
      </c>
      <c r="H86">
        <v>2</v>
      </c>
      <c r="I86" t="s">
        <v>466</v>
      </c>
      <c r="J86" t="s">
        <v>467</v>
      </c>
      <c r="K86" t="s">
        <v>468</v>
      </c>
      <c r="L86">
        <v>1368</v>
      </c>
      <c r="N86">
        <v>1011</v>
      </c>
      <c r="O86" t="s">
        <v>445</v>
      </c>
      <c r="P86" t="s">
        <v>445</v>
      </c>
      <c r="Q86">
        <v>1</v>
      </c>
      <c r="W86">
        <v>0</v>
      </c>
      <c r="X86">
        <v>1230759911</v>
      </c>
      <c r="Y86">
        <v>0.2</v>
      </c>
      <c r="AA86">
        <v>0</v>
      </c>
      <c r="AB86">
        <v>858.62</v>
      </c>
      <c r="AC86">
        <v>337.1</v>
      </c>
      <c r="AD86">
        <v>0</v>
      </c>
      <c r="AE86">
        <v>0</v>
      </c>
      <c r="AF86">
        <v>87.17</v>
      </c>
      <c r="AG86">
        <v>11.6</v>
      </c>
      <c r="AH86">
        <v>0</v>
      </c>
      <c r="AI86">
        <v>1</v>
      </c>
      <c r="AJ86">
        <v>9.85</v>
      </c>
      <c r="AK86">
        <v>29.06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0.16</v>
      </c>
      <c r="AU86" t="s">
        <v>52</v>
      </c>
      <c r="AV86">
        <v>0</v>
      </c>
      <c r="AW86">
        <v>2</v>
      </c>
      <c r="AX86">
        <v>42105320</v>
      </c>
      <c r="AY86">
        <v>1</v>
      </c>
      <c r="AZ86">
        <v>0</v>
      </c>
      <c r="BA86">
        <v>83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Y86*Source!I49</f>
        <v>9.0000000000000011E-2</v>
      </c>
      <c r="CY86">
        <f>AB86</f>
        <v>858.62</v>
      </c>
      <c r="CZ86">
        <f>AF86</f>
        <v>87.17</v>
      </c>
      <c r="DA86">
        <f>AJ86</f>
        <v>9.85</v>
      </c>
      <c r="DB86">
        <f>ROUND((ROUND(AT86*CZ86,2)*1.25),6)</f>
        <v>17.4375</v>
      </c>
      <c r="DC86">
        <f>ROUND((ROUND(AT86*AG86,2)*1.25),6)</f>
        <v>2.3250000000000002</v>
      </c>
    </row>
    <row r="87" spans="1:107" x14ac:dyDescent="0.2">
      <c r="A87">
        <f>ROW(Source!A49)</f>
        <v>49</v>
      </c>
      <c r="B87">
        <v>42104813</v>
      </c>
      <c r="C87">
        <v>42105306</v>
      </c>
      <c r="D87">
        <v>38101843</v>
      </c>
      <c r="E87">
        <v>1</v>
      </c>
      <c r="F87">
        <v>1</v>
      </c>
      <c r="G87">
        <v>1</v>
      </c>
      <c r="H87">
        <v>3</v>
      </c>
      <c r="I87" t="s">
        <v>469</v>
      </c>
      <c r="J87" t="s">
        <v>470</v>
      </c>
      <c r="K87" t="s">
        <v>471</v>
      </c>
      <c r="L87">
        <v>1327</v>
      </c>
      <c r="N87">
        <v>1005</v>
      </c>
      <c r="O87" t="s">
        <v>321</v>
      </c>
      <c r="P87" t="s">
        <v>321</v>
      </c>
      <c r="Q87">
        <v>1</v>
      </c>
      <c r="W87">
        <v>0</v>
      </c>
      <c r="X87">
        <v>-1827594923</v>
      </c>
      <c r="Y87">
        <v>0.84</v>
      </c>
      <c r="AA87">
        <v>203.19</v>
      </c>
      <c r="AB87">
        <v>0</v>
      </c>
      <c r="AC87">
        <v>0</v>
      </c>
      <c r="AD87">
        <v>0</v>
      </c>
      <c r="AE87">
        <v>72.31</v>
      </c>
      <c r="AF87">
        <v>0</v>
      </c>
      <c r="AG87">
        <v>0</v>
      </c>
      <c r="AH87">
        <v>0</v>
      </c>
      <c r="AI87">
        <v>2.81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0.84</v>
      </c>
      <c r="AU87" t="s">
        <v>3</v>
      </c>
      <c r="AV87">
        <v>0</v>
      </c>
      <c r="AW87">
        <v>2</v>
      </c>
      <c r="AX87">
        <v>42105321</v>
      </c>
      <c r="AY87">
        <v>1</v>
      </c>
      <c r="AZ87">
        <v>0</v>
      </c>
      <c r="BA87">
        <v>84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Y87*Source!I49</f>
        <v>0.378</v>
      </c>
      <c r="CY87">
        <f t="shared" ref="CY87:CY92" si="20">AA87</f>
        <v>203.19</v>
      </c>
      <c r="CZ87">
        <f t="shared" ref="CZ87:CZ92" si="21">AE87</f>
        <v>72.31</v>
      </c>
      <c r="DA87">
        <f t="shared" ref="DA87:DA92" si="22">AI87</f>
        <v>2.81</v>
      </c>
      <c r="DB87">
        <f t="shared" ref="DB87:DB119" si="23">ROUND(ROUND(AT87*CZ87,2),6)</f>
        <v>60.74</v>
      </c>
      <c r="DC87">
        <f t="shared" ref="DC87:DC119" si="24">ROUND(ROUND(AT87*AG87,2),6)</f>
        <v>0</v>
      </c>
    </row>
    <row r="88" spans="1:107" x14ac:dyDescent="0.2">
      <c r="A88">
        <f>ROW(Source!A49)</f>
        <v>49</v>
      </c>
      <c r="B88">
        <v>42104813</v>
      </c>
      <c r="C88">
        <v>42105306</v>
      </c>
      <c r="D88">
        <v>38101992</v>
      </c>
      <c r="E88">
        <v>1</v>
      </c>
      <c r="F88">
        <v>1</v>
      </c>
      <c r="G88">
        <v>1</v>
      </c>
      <c r="H88">
        <v>3</v>
      </c>
      <c r="I88" t="s">
        <v>472</v>
      </c>
      <c r="J88" t="s">
        <v>473</v>
      </c>
      <c r="K88" t="s">
        <v>474</v>
      </c>
      <c r="L88">
        <v>1346</v>
      </c>
      <c r="N88">
        <v>1009</v>
      </c>
      <c r="O88" t="s">
        <v>475</v>
      </c>
      <c r="P88" t="s">
        <v>475</v>
      </c>
      <c r="Q88">
        <v>1</v>
      </c>
      <c r="W88">
        <v>0</v>
      </c>
      <c r="X88">
        <v>644139035</v>
      </c>
      <c r="Y88">
        <v>0.31</v>
      </c>
      <c r="AA88">
        <v>46.57</v>
      </c>
      <c r="AB88">
        <v>0</v>
      </c>
      <c r="AC88">
        <v>0</v>
      </c>
      <c r="AD88">
        <v>0</v>
      </c>
      <c r="AE88">
        <v>1.81</v>
      </c>
      <c r="AF88">
        <v>0</v>
      </c>
      <c r="AG88">
        <v>0</v>
      </c>
      <c r="AH88">
        <v>0</v>
      </c>
      <c r="AI88">
        <v>25.73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0.31</v>
      </c>
      <c r="AU88" t="s">
        <v>3</v>
      </c>
      <c r="AV88">
        <v>0</v>
      </c>
      <c r="AW88">
        <v>2</v>
      </c>
      <c r="AX88">
        <v>42105322</v>
      </c>
      <c r="AY88">
        <v>1</v>
      </c>
      <c r="AZ88">
        <v>0</v>
      </c>
      <c r="BA88">
        <v>85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Y88*Source!I49</f>
        <v>0.13950000000000001</v>
      </c>
      <c r="CY88">
        <f t="shared" si="20"/>
        <v>46.57</v>
      </c>
      <c r="CZ88">
        <f t="shared" si="21"/>
        <v>1.81</v>
      </c>
      <c r="DA88">
        <f t="shared" si="22"/>
        <v>25.73</v>
      </c>
      <c r="DB88">
        <f t="shared" si="23"/>
        <v>0.56000000000000005</v>
      </c>
      <c r="DC88">
        <f t="shared" si="24"/>
        <v>0</v>
      </c>
    </row>
    <row r="89" spans="1:107" x14ac:dyDescent="0.2">
      <c r="A89">
        <f>ROW(Source!A49)</f>
        <v>49</v>
      </c>
      <c r="B89">
        <v>42104813</v>
      </c>
      <c r="C89">
        <v>42105306</v>
      </c>
      <c r="D89">
        <v>38103405</v>
      </c>
      <c r="E89">
        <v>1</v>
      </c>
      <c r="F89">
        <v>1</v>
      </c>
      <c r="G89">
        <v>1</v>
      </c>
      <c r="H89">
        <v>3</v>
      </c>
      <c r="I89" t="s">
        <v>61</v>
      </c>
      <c r="J89" t="s">
        <v>63</v>
      </c>
      <c r="K89" t="s">
        <v>62</v>
      </c>
      <c r="L89">
        <v>1348</v>
      </c>
      <c r="N89">
        <v>1009</v>
      </c>
      <c r="O89" t="s">
        <v>28</v>
      </c>
      <c r="P89" t="s">
        <v>28</v>
      </c>
      <c r="Q89">
        <v>1000</v>
      </c>
      <c r="W89">
        <v>1</v>
      </c>
      <c r="X89">
        <v>2076838230</v>
      </c>
      <c r="Y89">
        <v>-3.3000000000000002E-2</v>
      </c>
      <c r="AA89">
        <v>45882.44</v>
      </c>
      <c r="AB89">
        <v>0</v>
      </c>
      <c r="AC89">
        <v>0</v>
      </c>
      <c r="AD89">
        <v>0</v>
      </c>
      <c r="AE89">
        <v>4615.9399999999996</v>
      </c>
      <c r="AF89">
        <v>0</v>
      </c>
      <c r="AG89">
        <v>0</v>
      </c>
      <c r="AH89">
        <v>0</v>
      </c>
      <c r="AI89">
        <v>9.94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-3.3000000000000002E-2</v>
      </c>
      <c r="AU89" t="s">
        <v>3</v>
      </c>
      <c r="AV89">
        <v>0</v>
      </c>
      <c r="AW89">
        <v>2</v>
      </c>
      <c r="AX89">
        <v>42105323</v>
      </c>
      <c r="AY89">
        <v>1</v>
      </c>
      <c r="AZ89">
        <v>6144</v>
      </c>
      <c r="BA89">
        <v>86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Y89*Source!I49</f>
        <v>-1.485E-2</v>
      </c>
      <c r="CY89">
        <f t="shared" si="20"/>
        <v>45882.44</v>
      </c>
      <c r="CZ89">
        <f t="shared" si="21"/>
        <v>4615.9399999999996</v>
      </c>
      <c r="DA89">
        <f t="shared" si="22"/>
        <v>9.94</v>
      </c>
      <c r="DB89">
        <f t="shared" si="23"/>
        <v>-152.33000000000001</v>
      </c>
      <c r="DC89">
        <f t="shared" si="24"/>
        <v>0</v>
      </c>
    </row>
    <row r="90" spans="1:107" x14ac:dyDescent="0.2">
      <c r="A90">
        <f>ROW(Source!A49)</f>
        <v>49</v>
      </c>
      <c r="B90">
        <v>42104813</v>
      </c>
      <c r="C90">
        <v>42105306</v>
      </c>
      <c r="D90">
        <v>38103458</v>
      </c>
      <c r="E90">
        <v>1</v>
      </c>
      <c r="F90">
        <v>1</v>
      </c>
      <c r="G90">
        <v>1</v>
      </c>
      <c r="H90">
        <v>3</v>
      </c>
      <c r="I90" t="s">
        <v>476</v>
      </c>
      <c r="J90" t="s">
        <v>477</v>
      </c>
      <c r="K90" t="s">
        <v>478</v>
      </c>
      <c r="L90">
        <v>1348</v>
      </c>
      <c r="N90">
        <v>1009</v>
      </c>
      <c r="O90" t="s">
        <v>28</v>
      </c>
      <c r="P90" t="s">
        <v>28</v>
      </c>
      <c r="Q90">
        <v>1000</v>
      </c>
      <c r="W90">
        <v>0</v>
      </c>
      <c r="X90">
        <v>1268898367</v>
      </c>
      <c r="Y90">
        <v>5.5E-2</v>
      </c>
      <c r="AA90">
        <v>43654.61</v>
      </c>
      <c r="AB90">
        <v>0</v>
      </c>
      <c r="AC90">
        <v>0</v>
      </c>
      <c r="AD90">
        <v>0</v>
      </c>
      <c r="AE90">
        <v>11927.49</v>
      </c>
      <c r="AF90">
        <v>0</v>
      </c>
      <c r="AG90">
        <v>0</v>
      </c>
      <c r="AH90">
        <v>0</v>
      </c>
      <c r="AI90">
        <v>3.66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5.5E-2</v>
      </c>
      <c r="AU90" t="s">
        <v>3</v>
      </c>
      <c r="AV90">
        <v>0</v>
      </c>
      <c r="AW90">
        <v>2</v>
      </c>
      <c r="AX90">
        <v>42105324</v>
      </c>
      <c r="AY90">
        <v>1</v>
      </c>
      <c r="AZ90">
        <v>0</v>
      </c>
      <c r="BA90">
        <v>87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Y90*Source!I49</f>
        <v>2.4750000000000001E-2</v>
      </c>
      <c r="CY90">
        <f t="shared" si="20"/>
        <v>43654.61</v>
      </c>
      <c r="CZ90">
        <f t="shared" si="21"/>
        <v>11927.49</v>
      </c>
      <c r="DA90">
        <f t="shared" si="22"/>
        <v>3.66</v>
      </c>
      <c r="DB90">
        <f t="shared" si="23"/>
        <v>656.01</v>
      </c>
      <c r="DC90">
        <f t="shared" si="24"/>
        <v>0</v>
      </c>
    </row>
    <row r="91" spans="1:107" x14ac:dyDescent="0.2">
      <c r="A91">
        <f>ROW(Source!A49)</f>
        <v>49</v>
      </c>
      <c r="B91">
        <v>42104813</v>
      </c>
      <c r="C91">
        <v>42105306</v>
      </c>
      <c r="D91">
        <v>38103963</v>
      </c>
      <c r="E91">
        <v>1</v>
      </c>
      <c r="F91">
        <v>1</v>
      </c>
      <c r="G91">
        <v>1</v>
      </c>
      <c r="H91">
        <v>3</v>
      </c>
      <c r="I91" t="s">
        <v>479</v>
      </c>
      <c r="J91" t="s">
        <v>480</v>
      </c>
      <c r="K91" t="s">
        <v>481</v>
      </c>
      <c r="L91">
        <v>1346</v>
      </c>
      <c r="N91">
        <v>1009</v>
      </c>
      <c r="O91" t="s">
        <v>475</v>
      </c>
      <c r="P91" t="s">
        <v>475</v>
      </c>
      <c r="Q91">
        <v>1</v>
      </c>
      <c r="W91">
        <v>0</v>
      </c>
      <c r="X91">
        <v>-1042179355</v>
      </c>
      <c r="Y91">
        <v>22</v>
      </c>
      <c r="AA91">
        <v>106.06</v>
      </c>
      <c r="AB91">
        <v>0</v>
      </c>
      <c r="AC91">
        <v>0</v>
      </c>
      <c r="AD91">
        <v>0</v>
      </c>
      <c r="AE91">
        <v>15.26</v>
      </c>
      <c r="AF91">
        <v>0</v>
      </c>
      <c r="AG91">
        <v>0</v>
      </c>
      <c r="AH91">
        <v>0</v>
      </c>
      <c r="AI91">
        <v>6.95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22</v>
      </c>
      <c r="AU91" t="s">
        <v>3</v>
      </c>
      <c r="AV91">
        <v>0</v>
      </c>
      <c r="AW91">
        <v>2</v>
      </c>
      <c r="AX91">
        <v>42105325</v>
      </c>
      <c r="AY91">
        <v>1</v>
      </c>
      <c r="AZ91">
        <v>0</v>
      </c>
      <c r="BA91">
        <v>88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Y91*Source!I49</f>
        <v>9.9</v>
      </c>
      <c r="CY91">
        <f t="shared" si="20"/>
        <v>106.06</v>
      </c>
      <c r="CZ91">
        <f t="shared" si="21"/>
        <v>15.26</v>
      </c>
      <c r="DA91">
        <f t="shared" si="22"/>
        <v>6.95</v>
      </c>
      <c r="DB91">
        <f t="shared" si="23"/>
        <v>335.72</v>
      </c>
      <c r="DC91">
        <f t="shared" si="24"/>
        <v>0</v>
      </c>
    </row>
    <row r="92" spans="1:107" x14ac:dyDescent="0.2">
      <c r="A92">
        <f>ROW(Source!A49)</f>
        <v>49</v>
      </c>
      <c r="B92">
        <v>42104813</v>
      </c>
      <c r="C92">
        <v>42105306</v>
      </c>
      <c r="D92">
        <v>38699269</v>
      </c>
      <c r="E92">
        <v>1</v>
      </c>
      <c r="F92">
        <v>1</v>
      </c>
      <c r="G92">
        <v>1</v>
      </c>
      <c r="H92">
        <v>3</v>
      </c>
      <c r="I92" t="s">
        <v>65</v>
      </c>
      <c r="J92" t="s">
        <v>68</v>
      </c>
      <c r="K92" t="s">
        <v>66</v>
      </c>
      <c r="L92">
        <v>1296</v>
      </c>
      <c r="N92">
        <v>1002</v>
      </c>
      <c r="O92" t="s">
        <v>67</v>
      </c>
      <c r="P92" t="s">
        <v>67</v>
      </c>
      <c r="Q92">
        <v>1</v>
      </c>
      <c r="W92">
        <v>0</v>
      </c>
      <c r="X92">
        <v>-1399667287</v>
      </c>
      <c r="Y92">
        <v>33.333300000000001</v>
      </c>
      <c r="AA92">
        <v>261.67</v>
      </c>
      <c r="AB92">
        <v>0</v>
      </c>
      <c r="AC92">
        <v>0</v>
      </c>
      <c r="AD92">
        <v>0</v>
      </c>
      <c r="AE92">
        <v>261.67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3</v>
      </c>
      <c r="AT92">
        <v>33.333300000000001</v>
      </c>
      <c r="AU92" t="s">
        <v>3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Y92*Source!I49</f>
        <v>14.999985000000001</v>
      </c>
      <c r="CY92">
        <f t="shared" si="20"/>
        <v>261.67</v>
      </c>
      <c r="CZ92">
        <f t="shared" si="21"/>
        <v>261.67</v>
      </c>
      <c r="DA92">
        <f t="shared" si="22"/>
        <v>1</v>
      </c>
      <c r="DB92">
        <f t="shared" si="23"/>
        <v>8722.32</v>
      </c>
      <c r="DC92">
        <f t="shared" si="24"/>
        <v>0</v>
      </c>
    </row>
    <row r="93" spans="1:107" x14ac:dyDescent="0.2">
      <c r="A93">
        <f>ROW(Source!A52)</f>
        <v>52</v>
      </c>
      <c r="B93">
        <v>42104813</v>
      </c>
      <c r="C93">
        <v>42105328</v>
      </c>
      <c r="D93">
        <v>18406804</v>
      </c>
      <c r="E93">
        <v>1</v>
      </c>
      <c r="F93">
        <v>1</v>
      </c>
      <c r="G93">
        <v>1</v>
      </c>
      <c r="H93">
        <v>1</v>
      </c>
      <c r="I93" t="s">
        <v>435</v>
      </c>
      <c r="J93" t="s">
        <v>3</v>
      </c>
      <c r="K93" t="s">
        <v>436</v>
      </c>
      <c r="L93">
        <v>1369</v>
      </c>
      <c r="N93">
        <v>1013</v>
      </c>
      <c r="O93" t="s">
        <v>437</v>
      </c>
      <c r="P93" t="s">
        <v>437</v>
      </c>
      <c r="Q93">
        <v>1</v>
      </c>
      <c r="W93">
        <v>0</v>
      </c>
      <c r="X93">
        <v>254330056</v>
      </c>
      <c r="Y93">
        <v>6.32</v>
      </c>
      <c r="AA93">
        <v>0</v>
      </c>
      <c r="AB93">
        <v>0</v>
      </c>
      <c r="AC93">
        <v>0</v>
      </c>
      <c r="AD93">
        <v>226.69</v>
      </c>
      <c r="AE93">
        <v>0</v>
      </c>
      <c r="AF93">
        <v>0</v>
      </c>
      <c r="AG93">
        <v>0</v>
      </c>
      <c r="AH93">
        <v>226.69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6.32</v>
      </c>
      <c r="AU93" t="s">
        <v>3</v>
      </c>
      <c r="AV93">
        <v>1</v>
      </c>
      <c r="AW93">
        <v>2</v>
      </c>
      <c r="AX93">
        <v>42105332</v>
      </c>
      <c r="AY93">
        <v>1</v>
      </c>
      <c r="AZ93">
        <v>0</v>
      </c>
      <c r="BA93">
        <v>89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Y93*Source!I52</f>
        <v>6.3200000000000006E-2</v>
      </c>
      <c r="CY93">
        <f>AD93</f>
        <v>226.69</v>
      </c>
      <c r="CZ93">
        <f>AH93</f>
        <v>226.69</v>
      </c>
      <c r="DA93">
        <f>AL93</f>
        <v>1</v>
      </c>
      <c r="DB93">
        <f t="shared" si="23"/>
        <v>1432.68</v>
      </c>
      <c r="DC93">
        <f t="shared" si="24"/>
        <v>0</v>
      </c>
    </row>
    <row r="94" spans="1:107" x14ac:dyDescent="0.2">
      <c r="A94">
        <f>ROW(Source!A52)</f>
        <v>52</v>
      </c>
      <c r="B94">
        <v>42104813</v>
      </c>
      <c r="C94">
        <v>42105328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30</v>
      </c>
      <c r="J94" t="s">
        <v>3</v>
      </c>
      <c r="K94" t="s">
        <v>440</v>
      </c>
      <c r="L94">
        <v>608254</v>
      </c>
      <c r="N94">
        <v>1013</v>
      </c>
      <c r="O94" t="s">
        <v>441</v>
      </c>
      <c r="P94" t="s">
        <v>441</v>
      </c>
      <c r="Q94">
        <v>1</v>
      </c>
      <c r="W94">
        <v>0</v>
      </c>
      <c r="X94">
        <v>-185737400</v>
      </c>
      <c r="Y94">
        <v>0.03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0.03</v>
      </c>
      <c r="AU94" t="s">
        <v>3</v>
      </c>
      <c r="AV94">
        <v>2</v>
      </c>
      <c r="AW94">
        <v>2</v>
      </c>
      <c r="AX94">
        <v>42105333</v>
      </c>
      <c r="AY94">
        <v>1</v>
      </c>
      <c r="AZ94">
        <v>0</v>
      </c>
      <c r="BA94">
        <v>90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Y94*Source!I52</f>
        <v>2.9999999999999997E-4</v>
      </c>
      <c r="CY94">
        <f>AD94</f>
        <v>0</v>
      </c>
      <c r="CZ94">
        <f>AH94</f>
        <v>0</v>
      </c>
      <c r="DA94">
        <f>AL94</f>
        <v>1</v>
      </c>
      <c r="DB94">
        <f t="shared" si="23"/>
        <v>0</v>
      </c>
      <c r="DC94">
        <f t="shared" si="24"/>
        <v>0</v>
      </c>
    </row>
    <row r="95" spans="1:107" x14ac:dyDescent="0.2">
      <c r="A95">
        <f>ROW(Source!A52)</f>
        <v>52</v>
      </c>
      <c r="B95">
        <v>42104813</v>
      </c>
      <c r="C95">
        <v>42105328</v>
      </c>
      <c r="D95">
        <v>38164735</v>
      </c>
      <c r="E95">
        <v>1</v>
      </c>
      <c r="F95">
        <v>1</v>
      </c>
      <c r="G95">
        <v>1</v>
      </c>
      <c r="H95">
        <v>2</v>
      </c>
      <c r="I95" t="s">
        <v>442</v>
      </c>
      <c r="J95" t="s">
        <v>443</v>
      </c>
      <c r="K95" t="s">
        <v>444</v>
      </c>
      <c r="L95">
        <v>1368</v>
      </c>
      <c r="N95">
        <v>1011</v>
      </c>
      <c r="O95" t="s">
        <v>445</v>
      </c>
      <c r="P95" t="s">
        <v>445</v>
      </c>
      <c r="Q95">
        <v>1</v>
      </c>
      <c r="W95">
        <v>0</v>
      </c>
      <c r="X95">
        <v>344519037</v>
      </c>
      <c r="Y95">
        <v>0.03</v>
      </c>
      <c r="AA95">
        <v>0</v>
      </c>
      <c r="AB95">
        <v>404.19</v>
      </c>
      <c r="AC95">
        <v>392.31</v>
      </c>
      <c r="AD95">
        <v>0</v>
      </c>
      <c r="AE95">
        <v>0</v>
      </c>
      <c r="AF95">
        <v>31.26</v>
      </c>
      <c r="AG95">
        <v>13.5</v>
      </c>
      <c r="AH95">
        <v>0</v>
      </c>
      <c r="AI95">
        <v>1</v>
      </c>
      <c r="AJ95">
        <v>12.93</v>
      </c>
      <c r="AK95">
        <v>29.06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0.03</v>
      </c>
      <c r="AU95" t="s">
        <v>3</v>
      </c>
      <c r="AV95">
        <v>0</v>
      </c>
      <c r="AW95">
        <v>2</v>
      </c>
      <c r="AX95">
        <v>42105334</v>
      </c>
      <c r="AY95">
        <v>1</v>
      </c>
      <c r="AZ95">
        <v>0</v>
      </c>
      <c r="BA95">
        <v>91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Y95*Source!I52</f>
        <v>2.9999999999999997E-4</v>
      </c>
      <c r="CY95">
        <f>AB95</f>
        <v>404.19</v>
      </c>
      <c r="CZ95">
        <f>AF95</f>
        <v>31.26</v>
      </c>
      <c r="DA95">
        <f>AJ95</f>
        <v>12.93</v>
      </c>
      <c r="DB95">
        <f t="shared" si="23"/>
        <v>0.94</v>
      </c>
      <c r="DC95">
        <f t="shared" si="24"/>
        <v>0.41</v>
      </c>
    </row>
    <row r="96" spans="1:107" x14ac:dyDescent="0.2">
      <c r="A96">
        <f>ROW(Source!A53)</f>
        <v>53</v>
      </c>
      <c r="B96">
        <v>42104813</v>
      </c>
      <c r="C96">
        <v>42105335</v>
      </c>
      <c r="D96">
        <v>18408066</v>
      </c>
      <c r="E96">
        <v>1</v>
      </c>
      <c r="F96">
        <v>1</v>
      </c>
      <c r="G96">
        <v>1</v>
      </c>
      <c r="H96">
        <v>1</v>
      </c>
      <c r="I96" t="s">
        <v>559</v>
      </c>
      <c r="J96" t="s">
        <v>3</v>
      </c>
      <c r="K96" t="s">
        <v>560</v>
      </c>
      <c r="L96">
        <v>1369</v>
      </c>
      <c r="N96">
        <v>1013</v>
      </c>
      <c r="O96" t="s">
        <v>437</v>
      </c>
      <c r="P96" t="s">
        <v>437</v>
      </c>
      <c r="Q96">
        <v>1</v>
      </c>
      <c r="W96">
        <v>0</v>
      </c>
      <c r="X96">
        <v>-886480961</v>
      </c>
      <c r="Y96">
        <v>17.89</v>
      </c>
      <c r="AA96">
        <v>0</v>
      </c>
      <c r="AB96">
        <v>0</v>
      </c>
      <c r="AC96">
        <v>0</v>
      </c>
      <c r="AD96">
        <v>233.09</v>
      </c>
      <c r="AE96">
        <v>0</v>
      </c>
      <c r="AF96">
        <v>0</v>
      </c>
      <c r="AG96">
        <v>0</v>
      </c>
      <c r="AH96">
        <v>233.09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17.89</v>
      </c>
      <c r="AU96" t="s">
        <v>3</v>
      </c>
      <c r="AV96">
        <v>1</v>
      </c>
      <c r="AW96">
        <v>2</v>
      </c>
      <c r="AX96">
        <v>42105339</v>
      </c>
      <c r="AY96">
        <v>1</v>
      </c>
      <c r="AZ96">
        <v>0</v>
      </c>
      <c r="BA96">
        <v>92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Y96*Source!I53</f>
        <v>0.71560000000000001</v>
      </c>
      <c r="CY96">
        <f>AD96</f>
        <v>233.09</v>
      </c>
      <c r="CZ96">
        <f>AH96</f>
        <v>233.09</v>
      </c>
      <c r="DA96">
        <f>AL96</f>
        <v>1</v>
      </c>
      <c r="DB96">
        <f t="shared" si="23"/>
        <v>4169.9799999999996</v>
      </c>
      <c r="DC96">
        <f t="shared" si="24"/>
        <v>0</v>
      </c>
    </row>
    <row r="97" spans="1:107" x14ac:dyDescent="0.2">
      <c r="A97">
        <f>ROW(Source!A53)</f>
        <v>53</v>
      </c>
      <c r="B97">
        <v>42104813</v>
      </c>
      <c r="C97">
        <v>42105335</v>
      </c>
      <c r="D97">
        <v>121548</v>
      </c>
      <c r="E97">
        <v>1</v>
      </c>
      <c r="F97">
        <v>1</v>
      </c>
      <c r="G97">
        <v>1</v>
      </c>
      <c r="H97">
        <v>1</v>
      </c>
      <c r="I97" t="s">
        <v>30</v>
      </c>
      <c r="J97" t="s">
        <v>3</v>
      </c>
      <c r="K97" t="s">
        <v>440</v>
      </c>
      <c r="L97">
        <v>608254</v>
      </c>
      <c r="N97">
        <v>1013</v>
      </c>
      <c r="O97" t="s">
        <v>441</v>
      </c>
      <c r="P97" t="s">
        <v>441</v>
      </c>
      <c r="Q97">
        <v>1</v>
      </c>
      <c r="W97">
        <v>0</v>
      </c>
      <c r="X97">
        <v>-185737400</v>
      </c>
      <c r="Y97">
        <v>0.08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0.08</v>
      </c>
      <c r="AU97" t="s">
        <v>3</v>
      </c>
      <c r="AV97">
        <v>2</v>
      </c>
      <c r="AW97">
        <v>2</v>
      </c>
      <c r="AX97">
        <v>42105340</v>
      </c>
      <c r="AY97">
        <v>1</v>
      </c>
      <c r="AZ97">
        <v>0</v>
      </c>
      <c r="BA97">
        <v>93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Y97*Source!I53</f>
        <v>3.2000000000000002E-3</v>
      </c>
      <c r="CY97">
        <f>AD97</f>
        <v>0</v>
      </c>
      <c r="CZ97">
        <f>AH97</f>
        <v>0</v>
      </c>
      <c r="DA97">
        <f>AL97</f>
        <v>1</v>
      </c>
      <c r="DB97">
        <f t="shared" si="23"/>
        <v>0</v>
      </c>
      <c r="DC97">
        <f t="shared" si="24"/>
        <v>0</v>
      </c>
    </row>
    <row r="98" spans="1:107" x14ac:dyDescent="0.2">
      <c r="A98">
        <f>ROW(Source!A53)</f>
        <v>53</v>
      </c>
      <c r="B98">
        <v>42104813</v>
      </c>
      <c r="C98">
        <v>42105335</v>
      </c>
      <c r="D98">
        <v>38164735</v>
      </c>
      <c r="E98">
        <v>1</v>
      </c>
      <c r="F98">
        <v>1</v>
      </c>
      <c r="G98">
        <v>1</v>
      </c>
      <c r="H98">
        <v>2</v>
      </c>
      <c r="I98" t="s">
        <v>442</v>
      </c>
      <c r="J98" t="s">
        <v>443</v>
      </c>
      <c r="K98" t="s">
        <v>444</v>
      </c>
      <c r="L98">
        <v>1368</v>
      </c>
      <c r="N98">
        <v>1011</v>
      </c>
      <c r="O98" t="s">
        <v>445</v>
      </c>
      <c r="P98" t="s">
        <v>445</v>
      </c>
      <c r="Q98">
        <v>1</v>
      </c>
      <c r="W98">
        <v>0</v>
      </c>
      <c r="X98">
        <v>344519037</v>
      </c>
      <c r="Y98">
        <v>0.08</v>
      </c>
      <c r="AA98">
        <v>0</v>
      </c>
      <c r="AB98">
        <v>404.19</v>
      </c>
      <c r="AC98">
        <v>392.31</v>
      </c>
      <c r="AD98">
        <v>0</v>
      </c>
      <c r="AE98">
        <v>0</v>
      </c>
      <c r="AF98">
        <v>31.26</v>
      </c>
      <c r="AG98">
        <v>13.5</v>
      </c>
      <c r="AH98">
        <v>0</v>
      </c>
      <c r="AI98">
        <v>1</v>
      </c>
      <c r="AJ98">
        <v>12.93</v>
      </c>
      <c r="AK98">
        <v>29.06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0.08</v>
      </c>
      <c r="AU98" t="s">
        <v>3</v>
      </c>
      <c r="AV98">
        <v>0</v>
      </c>
      <c r="AW98">
        <v>2</v>
      </c>
      <c r="AX98">
        <v>42105341</v>
      </c>
      <c r="AY98">
        <v>1</v>
      </c>
      <c r="AZ98">
        <v>0</v>
      </c>
      <c r="BA98">
        <v>94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Y98*Source!I53</f>
        <v>3.2000000000000002E-3</v>
      </c>
      <c r="CY98">
        <f>AB98</f>
        <v>404.19</v>
      </c>
      <c r="CZ98">
        <f>AF98</f>
        <v>31.26</v>
      </c>
      <c r="DA98">
        <f>AJ98</f>
        <v>12.93</v>
      </c>
      <c r="DB98">
        <f t="shared" si="23"/>
        <v>2.5</v>
      </c>
      <c r="DC98">
        <f t="shared" si="24"/>
        <v>1.08</v>
      </c>
    </row>
    <row r="99" spans="1:107" x14ac:dyDescent="0.2">
      <c r="A99">
        <f>ROW(Source!A54)</f>
        <v>54</v>
      </c>
      <c r="B99">
        <v>42104813</v>
      </c>
      <c r="C99">
        <v>42105342</v>
      </c>
      <c r="D99">
        <v>29364679</v>
      </c>
      <c r="E99">
        <v>1</v>
      </c>
      <c r="F99">
        <v>1</v>
      </c>
      <c r="G99">
        <v>1</v>
      </c>
      <c r="H99">
        <v>1</v>
      </c>
      <c r="I99" t="s">
        <v>561</v>
      </c>
      <c r="J99" t="s">
        <v>3</v>
      </c>
      <c r="K99" t="s">
        <v>562</v>
      </c>
      <c r="L99">
        <v>1369</v>
      </c>
      <c r="N99">
        <v>1013</v>
      </c>
      <c r="O99" t="s">
        <v>437</v>
      </c>
      <c r="P99" t="s">
        <v>437</v>
      </c>
      <c r="Q99">
        <v>1</v>
      </c>
      <c r="W99">
        <v>0</v>
      </c>
      <c r="X99">
        <v>931378261</v>
      </c>
      <c r="Y99">
        <v>253.6</v>
      </c>
      <c r="AA99">
        <v>0</v>
      </c>
      <c r="AB99">
        <v>0</v>
      </c>
      <c r="AC99">
        <v>0</v>
      </c>
      <c r="AD99">
        <v>288.31</v>
      </c>
      <c r="AE99">
        <v>0</v>
      </c>
      <c r="AF99">
        <v>0</v>
      </c>
      <c r="AG99">
        <v>0</v>
      </c>
      <c r="AH99">
        <v>288.31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253.6</v>
      </c>
      <c r="AU99" t="s">
        <v>3</v>
      </c>
      <c r="AV99">
        <v>1</v>
      </c>
      <c r="AW99">
        <v>2</v>
      </c>
      <c r="AX99">
        <v>42105358</v>
      </c>
      <c r="AY99">
        <v>1</v>
      </c>
      <c r="AZ99">
        <v>0</v>
      </c>
      <c r="BA99">
        <v>95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Y99*Source!I54</f>
        <v>15.215999999999999</v>
      </c>
      <c r="CY99">
        <f>AD99</f>
        <v>288.31</v>
      </c>
      <c r="CZ99">
        <f>AH99</f>
        <v>288.31</v>
      </c>
      <c r="DA99">
        <f>AL99</f>
        <v>1</v>
      </c>
      <c r="DB99">
        <f t="shared" si="23"/>
        <v>73115.42</v>
      </c>
      <c r="DC99">
        <f t="shared" si="24"/>
        <v>0</v>
      </c>
    </row>
    <row r="100" spans="1:107" x14ac:dyDescent="0.2">
      <c r="A100">
        <f>ROW(Source!A54)</f>
        <v>54</v>
      </c>
      <c r="B100">
        <v>42104813</v>
      </c>
      <c r="C100">
        <v>42105342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30</v>
      </c>
      <c r="J100" t="s">
        <v>3</v>
      </c>
      <c r="K100" t="s">
        <v>440</v>
      </c>
      <c r="L100">
        <v>608254</v>
      </c>
      <c r="N100">
        <v>1013</v>
      </c>
      <c r="O100" t="s">
        <v>441</v>
      </c>
      <c r="P100" t="s">
        <v>441</v>
      </c>
      <c r="Q100">
        <v>1</v>
      </c>
      <c r="W100">
        <v>0</v>
      </c>
      <c r="X100">
        <v>-185737400</v>
      </c>
      <c r="Y100">
        <v>0.99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0.99</v>
      </c>
      <c r="AU100" t="s">
        <v>3</v>
      </c>
      <c r="AV100">
        <v>2</v>
      </c>
      <c r="AW100">
        <v>2</v>
      </c>
      <c r="AX100">
        <v>42105359</v>
      </c>
      <c r="AY100">
        <v>1</v>
      </c>
      <c r="AZ100">
        <v>0</v>
      </c>
      <c r="BA100">
        <v>96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Y100*Source!I54</f>
        <v>5.9399999999999994E-2</v>
      </c>
      <c r="CY100">
        <f>AD100</f>
        <v>0</v>
      </c>
      <c r="CZ100">
        <f>AH100</f>
        <v>0</v>
      </c>
      <c r="DA100">
        <f>AL100</f>
        <v>1</v>
      </c>
      <c r="DB100">
        <f t="shared" si="23"/>
        <v>0</v>
      </c>
      <c r="DC100">
        <f t="shared" si="24"/>
        <v>0</v>
      </c>
    </row>
    <row r="101" spans="1:107" x14ac:dyDescent="0.2">
      <c r="A101">
        <f>ROW(Source!A54)</f>
        <v>54</v>
      </c>
      <c r="B101">
        <v>42104813</v>
      </c>
      <c r="C101">
        <v>42105342</v>
      </c>
      <c r="D101">
        <v>38164593</v>
      </c>
      <c r="E101">
        <v>1</v>
      </c>
      <c r="F101">
        <v>1</v>
      </c>
      <c r="G101">
        <v>1</v>
      </c>
      <c r="H101">
        <v>2</v>
      </c>
      <c r="I101" t="s">
        <v>563</v>
      </c>
      <c r="J101" t="s">
        <v>564</v>
      </c>
      <c r="K101" t="s">
        <v>565</v>
      </c>
      <c r="L101">
        <v>1368</v>
      </c>
      <c r="N101">
        <v>1011</v>
      </c>
      <c r="O101" t="s">
        <v>445</v>
      </c>
      <c r="P101" t="s">
        <v>445</v>
      </c>
      <c r="Q101">
        <v>1</v>
      </c>
      <c r="W101">
        <v>0</v>
      </c>
      <c r="X101">
        <v>783836208</v>
      </c>
      <c r="Y101">
        <v>0.99</v>
      </c>
      <c r="AA101">
        <v>0</v>
      </c>
      <c r="AB101">
        <v>1026.03</v>
      </c>
      <c r="AC101">
        <v>392.31</v>
      </c>
      <c r="AD101">
        <v>0</v>
      </c>
      <c r="AE101">
        <v>0</v>
      </c>
      <c r="AF101">
        <v>134.65</v>
      </c>
      <c r="AG101">
        <v>13.5</v>
      </c>
      <c r="AH101">
        <v>0</v>
      </c>
      <c r="AI101">
        <v>1</v>
      </c>
      <c r="AJ101">
        <v>7.62</v>
      </c>
      <c r="AK101">
        <v>29.06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0.99</v>
      </c>
      <c r="AU101" t="s">
        <v>3</v>
      </c>
      <c r="AV101">
        <v>0</v>
      </c>
      <c r="AW101">
        <v>2</v>
      </c>
      <c r="AX101">
        <v>42105360</v>
      </c>
      <c r="AY101">
        <v>1</v>
      </c>
      <c r="AZ101">
        <v>0</v>
      </c>
      <c r="BA101">
        <v>97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Y101*Source!I54</f>
        <v>5.9399999999999994E-2</v>
      </c>
      <c r="CY101">
        <f>AB101</f>
        <v>1026.03</v>
      </c>
      <c r="CZ101">
        <f>AF101</f>
        <v>134.65</v>
      </c>
      <c r="DA101">
        <f>AJ101</f>
        <v>7.62</v>
      </c>
      <c r="DB101">
        <f t="shared" si="23"/>
        <v>133.30000000000001</v>
      </c>
      <c r="DC101">
        <f t="shared" si="24"/>
        <v>13.37</v>
      </c>
    </row>
    <row r="102" spans="1:107" x14ac:dyDescent="0.2">
      <c r="A102">
        <f>ROW(Source!A54)</f>
        <v>54</v>
      </c>
      <c r="B102">
        <v>42104813</v>
      </c>
      <c r="C102">
        <v>42105342</v>
      </c>
      <c r="D102">
        <v>38164808</v>
      </c>
      <c r="E102">
        <v>1</v>
      </c>
      <c r="F102">
        <v>1</v>
      </c>
      <c r="G102">
        <v>1</v>
      </c>
      <c r="H102">
        <v>2</v>
      </c>
      <c r="I102" t="s">
        <v>566</v>
      </c>
      <c r="J102" t="s">
        <v>567</v>
      </c>
      <c r="K102" t="s">
        <v>568</v>
      </c>
      <c r="L102">
        <v>1368</v>
      </c>
      <c r="N102">
        <v>1011</v>
      </c>
      <c r="O102" t="s">
        <v>445</v>
      </c>
      <c r="P102" t="s">
        <v>445</v>
      </c>
      <c r="Q102">
        <v>1</v>
      </c>
      <c r="W102">
        <v>0</v>
      </c>
      <c r="X102">
        <v>1474986261</v>
      </c>
      <c r="Y102">
        <v>1.1399999999999999</v>
      </c>
      <c r="AA102">
        <v>0</v>
      </c>
      <c r="AB102">
        <v>58.48</v>
      </c>
      <c r="AC102">
        <v>0</v>
      </c>
      <c r="AD102">
        <v>0</v>
      </c>
      <c r="AE102">
        <v>0</v>
      </c>
      <c r="AF102">
        <v>8.1</v>
      </c>
      <c r="AG102">
        <v>0</v>
      </c>
      <c r="AH102">
        <v>0</v>
      </c>
      <c r="AI102">
        <v>1</v>
      </c>
      <c r="AJ102">
        <v>7.22</v>
      </c>
      <c r="AK102">
        <v>29.06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1.1399999999999999</v>
      </c>
      <c r="AU102" t="s">
        <v>3</v>
      </c>
      <c r="AV102">
        <v>0</v>
      </c>
      <c r="AW102">
        <v>2</v>
      </c>
      <c r="AX102">
        <v>42105361</v>
      </c>
      <c r="AY102">
        <v>1</v>
      </c>
      <c r="AZ102">
        <v>0</v>
      </c>
      <c r="BA102">
        <v>98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Y102*Source!I54</f>
        <v>6.8399999999999989E-2</v>
      </c>
      <c r="CY102">
        <f>AB102</f>
        <v>58.48</v>
      </c>
      <c r="CZ102">
        <f>AF102</f>
        <v>8.1</v>
      </c>
      <c r="DA102">
        <f>AJ102</f>
        <v>7.22</v>
      </c>
      <c r="DB102">
        <f t="shared" si="23"/>
        <v>9.23</v>
      </c>
      <c r="DC102">
        <f t="shared" si="24"/>
        <v>0</v>
      </c>
    </row>
    <row r="103" spans="1:107" x14ac:dyDescent="0.2">
      <c r="A103">
        <f>ROW(Source!A54)</f>
        <v>54</v>
      </c>
      <c r="B103">
        <v>42104813</v>
      </c>
      <c r="C103">
        <v>42105342</v>
      </c>
      <c r="D103">
        <v>38166161</v>
      </c>
      <c r="E103">
        <v>1</v>
      </c>
      <c r="F103">
        <v>1</v>
      </c>
      <c r="G103">
        <v>1</v>
      </c>
      <c r="H103">
        <v>2</v>
      </c>
      <c r="I103" t="s">
        <v>569</v>
      </c>
      <c r="J103" t="s">
        <v>570</v>
      </c>
      <c r="K103" t="s">
        <v>571</v>
      </c>
      <c r="L103">
        <v>1368</v>
      </c>
      <c r="N103">
        <v>1011</v>
      </c>
      <c r="O103" t="s">
        <v>445</v>
      </c>
      <c r="P103" t="s">
        <v>445</v>
      </c>
      <c r="Q103">
        <v>1</v>
      </c>
      <c r="W103">
        <v>0</v>
      </c>
      <c r="X103">
        <v>-1392695357</v>
      </c>
      <c r="Y103">
        <v>0.7</v>
      </c>
      <c r="AA103">
        <v>0</v>
      </c>
      <c r="AB103">
        <v>272.64</v>
      </c>
      <c r="AC103">
        <v>0</v>
      </c>
      <c r="AD103">
        <v>0</v>
      </c>
      <c r="AE103">
        <v>0</v>
      </c>
      <c r="AF103">
        <v>13.96</v>
      </c>
      <c r="AG103">
        <v>0</v>
      </c>
      <c r="AH103">
        <v>0</v>
      </c>
      <c r="AI103">
        <v>1</v>
      </c>
      <c r="AJ103">
        <v>19.53</v>
      </c>
      <c r="AK103">
        <v>29.06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0.7</v>
      </c>
      <c r="AU103" t="s">
        <v>3</v>
      </c>
      <c r="AV103">
        <v>0</v>
      </c>
      <c r="AW103">
        <v>2</v>
      </c>
      <c r="AX103">
        <v>42105362</v>
      </c>
      <c r="AY103">
        <v>1</v>
      </c>
      <c r="AZ103">
        <v>0</v>
      </c>
      <c r="BA103">
        <v>99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Y103*Source!I54</f>
        <v>4.1999999999999996E-2</v>
      </c>
      <c r="CY103">
        <f>AB103</f>
        <v>272.64</v>
      </c>
      <c r="CZ103">
        <f>AF103</f>
        <v>13.96</v>
      </c>
      <c r="DA103">
        <f>AJ103</f>
        <v>19.53</v>
      </c>
      <c r="DB103">
        <f t="shared" si="23"/>
        <v>9.77</v>
      </c>
      <c r="DC103">
        <f t="shared" si="24"/>
        <v>0</v>
      </c>
    </row>
    <row r="104" spans="1:107" x14ac:dyDescent="0.2">
      <c r="A104">
        <f>ROW(Source!A54)</f>
        <v>54</v>
      </c>
      <c r="B104">
        <v>42104813</v>
      </c>
      <c r="C104">
        <v>42105342</v>
      </c>
      <c r="D104">
        <v>38166456</v>
      </c>
      <c r="E104">
        <v>1</v>
      </c>
      <c r="F104">
        <v>1</v>
      </c>
      <c r="G104">
        <v>1</v>
      </c>
      <c r="H104">
        <v>2</v>
      </c>
      <c r="I104" t="s">
        <v>466</v>
      </c>
      <c r="J104" t="s">
        <v>467</v>
      </c>
      <c r="K104" t="s">
        <v>468</v>
      </c>
      <c r="L104">
        <v>1368</v>
      </c>
      <c r="N104">
        <v>1011</v>
      </c>
      <c r="O104" t="s">
        <v>445</v>
      </c>
      <c r="P104" t="s">
        <v>445</v>
      </c>
      <c r="Q104">
        <v>1</v>
      </c>
      <c r="W104">
        <v>0</v>
      </c>
      <c r="X104">
        <v>1230759911</v>
      </c>
      <c r="Y104">
        <v>0.99</v>
      </c>
      <c r="AA104">
        <v>0</v>
      </c>
      <c r="AB104">
        <v>858.62</v>
      </c>
      <c r="AC104">
        <v>337.1</v>
      </c>
      <c r="AD104">
        <v>0</v>
      </c>
      <c r="AE104">
        <v>0</v>
      </c>
      <c r="AF104">
        <v>87.17</v>
      </c>
      <c r="AG104">
        <v>11.6</v>
      </c>
      <c r="AH104">
        <v>0</v>
      </c>
      <c r="AI104">
        <v>1</v>
      </c>
      <c r="AJ104">
        <v>9.85</v>
      </c>
      <c r="AK104">
        <v>29.06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0.99</v>
      </c>
      <c r="AU104" t="s">
        <v>3</v>
      </c>
      <c r="AV104">
        <v>0</v>
      </c>
      <c r="AW104">
        <v>2</v>
      </c>
      <c r="AX104">
        <v>42105363</v>
      </c>
      <c r="AY104">
        <v>1</v>
      </c>
      <c r="AZ104">
        <v>0</v>
      </c>
      <c r="BA104">
        <v>100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Y104*Source!I54</f>
        <v>5.9399999999999994E-2</v>
      </c>
      <c r="CY104">
        <f>AB104</f>
        <v>858.62</v>
      </c>
      <c r="CZ104">
        <f>AF104</f>
        <v>87.17</v>
      </c>
      <c r="DA104">
        <f>AJ104</f>
        <v>9.85</v>
      </c>
      <c r="DB104">
        <f t="shared" si="23"/>
        <v>86.3</v>
      </c>
      <c r="DC104">
        <f t="shared" si="24"/>
        <v>11.48</v>
      </c>
    </row>
    <row r="105" spans="1:107" x14ac:dyDescent="0.2">
      <c r="A105">
        <f>ROW(Source!A54)</f>
        <v>54</v>
      </c>
      <c r="B105">
        <v>42104813</v>
      </c>
      <c r="C105">
        <v>42105342</v>
      </c>
      <c r="D105">
        <v>38101862</v>
      </c>
      <c r="E105">
        <v>1</v>
      </c>
      <c r="F105">
        <v>1</v>
      </c>
      <c r="G105">
        <v>1</v>
      </c>
      <c r="H105">
        <v>3</v>
      </c>
      <c r="I105" t="s">
        <v>572</v>
      </c>
      <c r="J105" t="s">
        <v>573</v>
      </c>
      <c r="K105" t="s">
        <v>574</v>
      </c>
      <c r="L105">
        <v>1348</v>
      </c>
      <c r="N105">
        <v>1009</v>
      </c>
      <c r="O105" t="s">
        <v>28</v>
      </c>
      <c r="P105" t="s">
        <v>28</v>
      </c>
      <c r="Q105">
        <v>1000</v>
      </c>
      <c r="W105">
        <v>0</v>
      </c>
      <c r="X105">
        <v>185471193</v>
      </c>
      <c r="Y105">
        <v>0.56000000000000005</v>
      </c>
      <c r="AA105">
        <v>36871.5</v>
      </c>
      <c r="AB105">
        <v>0</v>
      </c>
      <c r="AC105">
        <v>0</v>
      </c>
      <c r="AD105">
        <v>0</v>
      </c>
      <c r="AE105">
        <v>5230</v>
      </c>
      <c r="AF105">
        <v>0</v>
      </c>
      <c r="AG105">
        <v>0</v>
      </c>
      <c r="AH105">
        <v>0</v>
      </c>
      <c r="AI105">
        <v>7.05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0.56000000000000005</v>
      </c>
      <c r="AU105" t="s">
        <v>3</v>
      </c>
      <c r="AV105">
        <v>0</v>
      </c>
      <c r="AW105">
        <v>2</v>
      </c>
      <c r="AX105">
        <v>42105364</v>
      </c>
      <c r="AY105">
        <v>1</v>
      </c>
      <c r="AZ105">
        <v>0</v>
      </c>
      <c r="BA105">
        <v>101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Y105*Source!I54</f>
        <v>3.3600000000000005E-2</v>
      </c>
      <c r="CY105">
        <f t="shared" ref="CY105:CY113" si="25">AA105</f>
        <v>36871.5</v>
      </c>
      <c r="CZ105">
        <f t="shared" ref="CZ105:CZ113" si="26">AE105</f>
        <v>5230</v>
      </c>
      <c r="DA105">
        <f t="shared" ref="DA105:DA113" si="27">AI105</f>
        <v>7.05</v>
      </c>
      <c r="DB105">
        <f t="shared" si="23"/>
        <v>2928.8</v>
      </c>
      <c r="DC105">
        <f t="shared" si="24"/>
        <v>0</v>
      </c>
    </row>
    <row r="106" spans="1:107" x14ac:dyDescent="0.2">
      <c r="A106">
        <f>ROW(Source!A54)</f>
        <v>54</v>
      </c>
      <c r="B106">
        <v>42104813</v>
      </c>
      <c r="C106">
        <v>42105342</v>
      </c>
      <c r="D106">
        <v>38102136</v>
      </c>
      <c r="E106">
        <v>1</v>
      </c>
      <c r="F106">
        <v>1</v>
      </c>
      <c r="G106">
        <v>1</v>
      </c>
      <c r="H106">
        <v>3</v>
      </c>
      <c r="I106" t="s">
        <v>575</v>
      </c>
      <c r="J106" t="s">
        <v>576</v>
      </c>
      <c r="K106" t="s">
        <v>577</v>
      </c>
      <c r="L106">
        <v>1346</v>
      </c>
      <c r="N106">
        <v>1009</v>
      </c>
      <c r="O106" t="s">
        <v>475</v>
      </c>
      <c r="P106" t="s">
        <v>475</v>
      </c>
      <c r="Q106">
        <v>1</v>
      </c>
      <c r="W106">
        <v>0</v>
      </c>
      <c r="X106">
        <v>-1805966371</v>
      </c>
      <c r="Y106">
        <v>2.1</v>
      </c>
      <c r="AA106">
        <v>93.59</v>
      </c>
      <c r="AB106">
        <v>0</v>
      </c>
      <c r="AC106">
        <v>0</v>
      </c>
      <c r="AD106">
        <v>0</v>
      </c>
      <c r="AE106">
        <v>14.31</v>
      </c>
      <c r="AF106">
        <v>0</v>
      </c>
      <c r="AG106">
        <v>0</v>
      </c>
      <c r="AH106">
        <v>0</v>
      </c>
      <c r="AI106">
        <v>6.54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2.1</v>
      </c>
      <c r="AU106" t="s">
        <v>3</v>
      </c>
      <c r="AV106">
        <v>0</v>
      </c>
      <c r="AW106">
        <v>2</v>
      </c>
      <c r="AX106">
        <v>42105365</v>
      </c>
      <c r="AY106">
        <v>1</v>
      </c>
      <c r="AZ106">
        <v>0</v>
      </c>
      <c r="BA106">
        <v>102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Y106*Source!I54</f>
        <v>0.126</v>
      </c>
      <c r="CY106">
        <f t="shared" si="25"/>
        <v>93.59</v>
      </c>
      <c r="CZ106">
        <f t="shared" si="26"/>
        <v>14.31</v>
      </c>
      <c r="DA106">
        <f t="shared" si="27"/>
        <v>6.54</v>
      </c>
      <c r="DB106">
        <f t="shared" si="23"/>
        <v>30.05</v>
      </c>
      <c r="DC106">
        <f t="shared" si="24"/>
        <v>0</v>
      </c>
    </row>
    <row r="107" spans="1:107" x14ac:dyDescent="0.2">
      <c r="A107">
        <f>ROW(Source!A54)</f>
        <v>54</v>
      </c>
      <c r="B107">
        <v>42104813</v>
      </c>
      <c r="C107">
        <v>42105342</v>
      </c>
      <c r="D107">
        <v>38102174</v>
      </c>
      <c r="E107">
        <v>1</v>
      </c>
      <c r="F107">
        <v>1</v>
      </c>
      <c r="G107">
        <v>1</v>
      </c>
      <c r="H107">
        <v>3</v>
      </c>
      <c r="I107" t="s">
        <v>578</v>
      </c>
      <c r="J107" t="s">
        <v>579</v>
      </c>
      <c r="K107" t="s">
        <v>580</v>
      </c>
      <c r="L107">
        <v>1346</v>
      </c>
      <c r="N107">
        <v>1009</v>
      </c>
      <c r="O107" t="s">
        <v>475</v>
      </c>
      <c r="P107" t="s">
        <v>475</v>
      </c>
      <c r="Q107">
        <v>1</v>
      </c>
      <c r="W107">
        <v>0</v>
      </c>
      <c r="X107">
        <v>30920770</v>
      </c>
      <c r="Y107">
        <v>10.4</v>
      </c>
      <c r="AA107">
        <v>78.290000000000006</v>
      </c>
      <c r="AB107">
        <v>0</v>
      </c>
      <c r="AC107">
        <v>0</v>
      </c>
      <c r="AD107">
        <v>0</v>
      </c>
      <c r="AE107">
        <v>9.0399999999999991</v>
      </c>
      <c r="AF107">
        <v>0</v>
      </c>
      <c r="AG107">
        <v>0</v>
      </c>
      <c r="AH107">
        <v>0</v>
      </c>
      <c r="AI107">
        <v>8.66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10.4</v>
      </c>
      <c r="AU107" t="s">
        <v>3</v>
      </c>
      <c r="AV107">
        <v>0</v>
      </c>
      <c r="AW107">
        <v>2</v>
      </c>
      <c r="AX107">
        <v>42105366</v>
      </c>
      <c r="AY107">
        <v>1</v>
      </c>
      <c r="AZ107">
        <v>0</v>
      </c>
      <c r="BA107">
        <v>103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Y107*Source!I54</f>
        <v>0.624</v>
      </c>
      <c r="CY107">
        <f t="shared" si="25"/>
        <v>78.290000000000006</v>
      </c>
      <c r="CZ107">
        <f t="shared" si="26"/>
        <v>9.0399999999999991</v>
      </c>
      <c r="DA107">
        <f t="shared" si="27"/>
        <v>8.66</v>
      </c>
      <c r="DB107">
        <f t="shared" si="23"/>
        <v>94.02</v>
      </c>
      <c r="DC107">
        <f t="shared" si="24"/>
        <v>0</v>
      </c>
    </row>
    <row r="108" spans="1:107" x14ac:dyDescent="0.2">
      <c r="A108">
        <f>ROW(Source!A54)</f>
        <v>54</v>
      </c>
      <c r="B108">
        <v>42104813</v>
      </c>
      <c r="C108">
        <v>42105342</v>
      </c>
      <c r="D108">
        <v>38102313</v>
      </c>
      <c r="E108">
        <v>1</v>
      </c>
      <c r="F108">
        <v>1</v>
      </c>
      <c r="G108">
        <v>1</v>
      </c>
      <c r="H108">
        <v>3</v>
      </c>
      <c r="I108" t="s">
        <v>581</v>
      </c>
      <c r="J108" t="s">
        <v>582</v>
      </c>
      <c r="K108" t="s">
        <v>583</v>
      </c>
      <c r="L108">
        <v>1346</v>
      </c>
      <c r="N108">
        <v>1009</v>
      </c>
      <c r="O108" t="s">
        <v>475</v>
      </c>
      <c r="P108" t="s">
        <v>475</v>
      </c>
      <c r="Q108">
        <v>1</v>
      </c>
      <c r="W108">
        <v>0</v>
      </c>
      <c r="X108">
        <v>-1768004575</v>
      </c>
      <c r="Y108">
        <v>3</v>
      </c>
      <c r="AA108">
        <v>63.36</v>
      </c>
      <c r="AB108">
        <v>0</v>
      </c>
      <c r="AC108">
        <v>0</v>
      </c>
      <c r="AD108">
        <v>0</v>
      </c>
      <c r="AE108">
        <v>28.67</v>
      </c>
      <c r="AF108">
        <v>0</v>
      </c>
      <c r="AG108">
        <v>0</v>
      </c>
      <c r="AH108">
        <v>0</v>
      </c>
      <c r="AI108">
        <v>2.21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3</v>
      </c>
      <c r="AU108" t="s">
        <v>3</v>
      </c>
      <c r="AV108">
        <v>0</v>
      </c>
      <c r="AW108">
        <v>2</v>
      </c>
      <c r="AX108">
        <v>42105367</v>
      </c>
      <c r="AY108">
        <v>1</v>
      </c>
      <c r="AZ108">
        <v>0</v>
      </c>
      <c r="BA108">
        <v>104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Y108*Source!I54</f>
        <v>0.18</v>
      </c>
      <c r="CY108">
        <f t="shared" si="25"/>
        <v>63.36</v>
      </c>
      <c r="CZ108">
        <f t="shared" si="26"/>
        <v>28.67</v>
      </c>
      <c r="DA108">
        <f t="shared" si="27"/>
        <v>2.21</v>
      </c>
      <c r="DB108">
        <f t="shared" si="23"/>
        <v>86.01</v>
      </c>
      <c r="DC108">
        <f t="shared" si="24"/>
        <v>0</v>
      </c>
    </row>
    <row r="109" spans="1:107" x14ac:dyDescent="0.2">
      <c r="A109">
        <f>ROW(Source!A54)</f>
        <v>54</v>
      </c>
      <c r="B109">
        <v>42104813</v>
      </c>
      <c r="C109">
        <v>42105342</v>
      </c>
      <c r="D109">
        <v>38102598</v>
      </c>
      <c r="E109">
        <v>1</v>
      </c>
      <c r="F109">
        <v>1</v>
      </c>
      <c r="G109">
        <v>1</v>
      </c>
      <c r="H109">
        <v>3</v>
      </c>
      <c r="I109" t="s">
        <v>584</v>
      </c>
      <c r="J109" t="s">
        <v>585</v>
      </c>
      <c r="K109" t="s">
        <v>586</v>
      </c>
      <c r="L109">
        <v>1308</v>
      </c>
      <c r="N109">
        <v>1003</v>
      </c>
      <c r="O109" t="s">
        <v>236</v>
      </c>
      <c r="P109" t="s">
        <v>236</v>
      </c>
      <c r="Q109">
        <v>100</v>
      </c>
      <c r="W109">
        <v>0</v>
      </c>
      <c r="X109">
        <v>611857035</v>
      </c>
      <c r="Y109">
        <v>0.1</v>
      </c>
      <c r="AA109">
        <v>539.21</v>
      </c>
      <c r="AB109">
        <v>0</v>
      </c>
      <c r="AC109">
        <v>0</v>
      </c>
      <c r="AD109">
        <v>0</v>
      </c>
      <c r="AE109">
        <v>120.36</v>
      </c>
      <c r="AF109">
        <v>0</v>
      </c>
      <c r="AG109">
        <v>0</v>
      </c>
      <c r="AH109">
        <v>0</v>
      </c>
      <c r="AI109">
        <v>4.4800000000000004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0.1</v>
      </c>
      <c r="AU109" t="s">
        <v>3</v>
      </c>
      <c r="AV109">
        <v>0</v>
      </c>
      <c r="AW109">
        <v>2</v>
      </c>
      <c r="AX109">
        <v>42105368</v>
      </c>
      <c r="AY109">
        <v>1</v>
      </c>
      <c r="AZ109">
        <v>0</v>
      </c>
      <c r="BA109">
        <v>105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Y109*Source!I54</f>
        <v>6.0000000000000001E-3</v>
      </c>
      <c r="CY109">
        <f t="shared" si="25"/>
        <v>539.21</v>
      </c>
      <c r="CZ109">
        <f t="shared" si="26"/>
        <v>120.36</v>
      </c>
      <c r="DA109">
        <f t="shared" si="27"/>
        <v>4.4800000000000004</v>
      </c>
      <c r="DB109">
        <f t="shared" si="23"/>
        <v>12.04</v>
      </c>
      <c r="DC109">
        <f t="shared" si="24"/>
        <v>0</v>
      </c>
    </row>
    <row r="110" spans="1:107" x14ac:dyDescent="0.2">
      <c r="A110">
        <f>ROW(Source!A54)</f>
        <v>54</v>
      </c>
      <c r="B110">
        <v>42104813</v>
      </c>
      <c r="C110">
        <v>42105342</v>
      </c>
      <c r="D110">
        <v>38102617</v>
      </c>
      <c r="E110">
        <v>1</v>
      </c>
      <c r="F110">
        <v>1</v>
      </c>
      <c r="G110">
        <v>1</v>
      </c>
      <c r="H110">
        <v>3</v>
      </c>
      <c r="I110" t="s">
        <v>587</v>
      </c>
      <c r="J110" t="s">
        <v>588</v>
      </c>
      <c r="K110" t="s">
        <v>589</v>
      </c>
      <c r="L110">
        <v>1346</v>
      </c>
      <c r="N110">
        <v>1009</v>
      </c>
      <c r="O110" t="s">
        <v>475</v>
      </c>
      <c r="P110" t="s">
        <v>475</v>
      </c>
      <c r="Q110">
        <v>1</v>
      </c>
      <c r="W110">
        <v>0</v>
      </c>
      <c r="X110">
        <v>-1294780295</v>
      </c>
      <c r="Y110">
        <v>0.42</v>
      </c>
      <c r="AA110">
        <v>99.74</v>
      </c>
      <c r="AB110">
        <v>0</v>
      </c>
      <c r="AC110">
        <v>0</v>
      </c>
      <c r="AD110">
        <v>0</v>
      </c>
      <c r="AE110">
        <v>30.5</v>
      </c>
      <c r="AF110">
        <v>0</v>
      </c>
      <c r="AG110">
        <v>0</v>
      </c>
      <c r="AH110">
        <v>0</v>
      </c>
      <c r="AI110">
        <v>3.27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0.42</v>
      </c>
      <c r="AU110" t="s">
        <v>3</v>
      </c>
      <c r="AV110">
        <v>0</v>
      </c>
      <c r="AW110">
        <v>2</v>
      </c>
      <c r="AX110">
        <v>42105369</v>
      </c>
      <c r="AY110">
        <v>1</v>
      </c>
      <c r="AZ110">
        <v>0</v>
      </c>
      <c r="BA110">
        <v>106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Y110*Source!I54</f>
        <v>2.5199999999999997E-2</v>
      </c>
      <c r="CY110">
        <f t="shared" si="25"/>
        <v>99.74</v>
      </c>
      <c r="CZ110">
        <f t="shared" si="26"/>
        <v>30.5</v>
      </c>
      <c r="DA110">
        <f t="shared" si="27"/>
        <v>3.27</v>
      </c>
      <c r="DB110">
        <f t="shared" si="23"/>
        <v>12.81</v>
      </c>
      <c r="DC110">
        <f t="shared" si="24"/>
        <v>0</v>
      </c>
    </row>
    <row r="111" spans="1:107" x14ac:dyDescent="0.2">
      <c r="A111">
        <f>ROW(Source!A54)</f>
        <v>54</v>
      </c>
      <c r="B111">
        <v>42104813</v>
      </c>
      <c r="C111">
        <v>42105342</v>
      </c>
      <c r="D111">
        <v>38136067</v>
      </c>
      <c r="E111">
        <v>1</v>
      </c>
      <c r="F111">
        <v>1</v>
      </c>
      <c r="G111">
        <v>1</v>
      </c>
      <c r="H111">
        <v>3</v>
      </c>
      <c r="I111" t="s">
        <v>590</v>
      </c>
      <c r="J111" t="s">
        <v>591</v>
      </c>
      <c r="K111" t="s">
        <v>592</v>
      </c>
      <c r="L111">
        <v>1348</v>
      </c>
      <c r="N111">
        <v>1009</v>
      </c>
      <c r="O111" t="s">
        <v>28</v>
      </c>
      <c r="P111" t="s">
        <v>28</v>
      </c>
      <c r="Q111">
        <v>1000</v>
      </c>
      <c r="W111">
        <v>0</v>
      </c>
      <c r="X111">
        <v>2118455568</v>
      </c>
      <c r="Y111">
        <v>5.0000000000000001E-3</v>
      </c>
      <c r="AA111">
        <v>4204.2</v>
      </c>
      <c r="AB111">
        <v>0</v>
      </c>
      <c r="AC111">
        <v>0</v>
      </c>
      <c r="AD111">
        <v>0</v>
      </c>
      <c r="AE111">
        <v>1470</v>
      </c>
      <c r="AF111">
        <v>0</v>
      </c>
      <c r="AG111">
        <v>0</v>
      </c>
      <c r="AH111">
        <v>0</v>
      </c>
      <c r="AI111">
        <v>2.86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5.0000000000000001E-3</v>
      </c>
      <c r="AU111" t="s">
        <v>3</v>
      </c>
      <c r="AV111">
        <v>0</v>
      </c>
      <c r="AW111">
        <v>2</v>
      </c>
      <c r="AX111">
        <v>42105370</v>
      </c>
      <c r="AY111">
        <v>1</v>
      </c>
      <c r="AZ111">
        <v>0</v>
      </c>
      <c r="BA111">
        <v>107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Y111*Source!I54</f>
        <v>2.9999999999999997E-4</v>
      </c>
      <c r="CY111">
        <f t="shared" si="25"/>
        <v>4204.2</v>
      </c>
      <c r="CZ111">
        <f t="shared" si="26"/>
        <v>1470</v>
      </c>
      <c r="DA111">
        <f t="shared" si="27"/>
        <v>2.86</v>
      </c>
      <c r="DB111">
        <f t="shared" si="23"/>
        <v>7.35</v>
      </c>
      <c r="DC111">
        <f t="shared" si="24"/>
        <v>0</v>
      </c>
    </row>
    <row r="112" spans="1:107" x14ac:dyDescent="0.2">
      <c r="A112">
        <f>ROW(Source!A54)</f>
        <v>54</v>
      </c>
      <c r="B112">
        <v>42104813</v>
      </c>
      <c r="C112">
        <v>42105342</v>
      </c>
      <c r="D112">
        <v>38676330</v>
      </c>
      <c r="E112">
        <v>1</v>
      </c>
      <c r="F112">
        <v>1</v>
      </c>
      <c r="G112">
        <v>1</v>
      </c>
      <c r="H112">
        <v>3</v>
      </c>
      <c r="I112" t="s">
        <v>131</v>
      </c>
      <c r="J112" t="s">
        <v>134</v>
      </c>
      <c r="K112" t="s">
        <v>132</v>
      </c>
      <c r="L112">
        <v>1354</v>
      </c>
      <c r="N112">
        <v>1010</v>
      </c>
      <c r="O112" t="s">
        <v>133</v>
      </c>
      <c r="P112" t="s">
        <v>133</v>
      </c>
      <c r="Q112">
        <v>1</v>
      </c>
      <c r="W112">
        <v>0</v>
      </c>
      <c r="X112">
        <v>1207905903</v>
      </c>
      <c r="Y112">
        <v>100</v>
      </c>
      <c r="AA112">
        <v>1883.27</v>
      </c>
      <c r="AB112">
        <v>0</v>
      </c>
      <c r="AC112">
        <v>0</v>
      </c>
      <c r="AD112">
        <v>0</v>
      </c>
      <c r="AE112">
        <v>1883.27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3</v>
      </c>
      <c r="AT112">
        <v>100</v>
      </c>
      <c r="AU112" t="s">
        <v>3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Y112*Source!I54</f>
        <v>6</v>
      </c>
      <c r="CY112">
        <f t="shared" si="25"/>
        <v>1883.27</v>
      </c>
      <c r="CZ112">
        <f t="shared" si="26"/>
        <v>1883.27</v>
      </c>
      <c r="DA112">
        <f t="shared" si="27"/>
        <v>1</v>
      </c>
      <c r="DB112">
        <f t="shared" si="23"/>
        <v>188327</v>
      </c>
      <c r="DC112">
        <f t="shared" si="24"/>
        <v>0</v>
      </c>
    </row>
    <row r="113" spans="1:107" x14ac:dyDescent="0.2">
      <c r="A113">
        <f>ROW(Source!A54)</f>
        <v>54</v>
      </c>
      <c r="B113">
        <v>42104813</v>
      </c>
      <c r="C113">
        <v>42105342</v>
      </c>
      <c r="D113">
        <v>38164081</v>
      </c>
      <c r="E113">
        <v>1</v>
      </c>
      <c r="F113">
        <v>1</v>
      </c>
      <c r="G113">
        <v>1</v>
      </c>
      <c r="H113">
        <v>3</v>
      </c>
      <c r="I113" t="s">
        <v>593</v>
      </c>
      <c r="J113" t="s">
        <v>594</v>
      </c>
      <c r="K113" t="s">
        <v>595</v>
      </c>
      <c r="L113">
        <v>1374</v>
      </c>
      <c r="N113">
        <v>1013</v>
      </c>
      <c r="O113" t="s">
        <v>596</v>
      </c>
      <c r="P113" t="s">
        <v>596</v>
      </c>
      <c r="Q113">
        <v>1</v>
      </c>
      <c r="W113">
        <v>0</v>
      </c>
      <c r="X113">
        <v>-915781824</v>
      </c>
      <c r="Y113">
        <v>50.31</v>
      </c>
      <c r="AA113">
        <v>1</v>
      </c>
      <c r="AB113">
        <v>0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50.31</v>
      </c>
      <c r="AU113" t="s">
        <v>3</v>
      </c>
      <c r="AV113">
        <v>0</v>
      </c>
      <c r="AW113">
        <v>2</v>
      </c>
      <c r="AX113">
        <v>42105371</v>
      </c>
      <c r="AY113">
        <v>1</v>
      </c>
      <c r="AZ113">
        <v>0</v>
      </c>
      <c r="BA113">
        <v>108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3.0186000000000002</v>
      </c>
      <c r="CY113">
        <f t="shared" si="25"/>
        <v>1</v>
      </c>
      <c r="CZ113">
        <f t="shared" si="26"/>
        <v>1</v>
      </c>
      <c r="DA113">
        <f t="shared" si="27"/>
        <v>1</v>
      </c>
      <c r="DB113">
        <f t="shared" si="23"/>
        <v>50.31</v>
      </c>
      <c r="DC113">
        <f t="shared" si="24"/>
        <v>0</v>
      </c>
    </row>
    <row r="114" spans="1:107" x14ac:dyDescent="0.2">
      <c r="A114">
        <f>ROW(Source!A56)</f>
        <v>56</v>
      </c>
      <c r="B114">
        <v>42104813</v>
      </c>
      <c r="C114">
        <v>42105373</v>
      </c>
      <c r="D114">
        <v>18406804</v>
      </c>
      <c r="E114">
        <v>1</v>
      </c>
      <c r="F114">
        <v>1</v>
      </c>
      <c r="G114">
        <v>1</v>
      </c>
      <c r="H114">
        <v>1</v>
      </c>
      <c r="I114" t="s">
        <v>435</v>
      </c>
      <c r="J114" t="s">
        <v>3</v>
      </c>
      <c r="K114" t="s">
        <v>436</v>
      </c>
      <c r="L114">
        <v>1369</v>
      </c>
      <c r="N114">
        <v>1013</v>
      </c>
      <c r="O114" t="s">
        <v>437</v>
      </c>
      <c r="P114" t="s">
        <v>437</v>
      </c>
      <c r="Q114">
        <v>1</v>
      </c>
      <c r="W114">
        <v>0</v>
      </c>
      <c r="X114">
        <v>254330056</v>
      </c>
      <c r="Y114">
        <v>3.77</v>
      </c>
      <c r="AA114">
        <v>0</v>
      </c>
      <c r="AB114">
        <v>0</v>
      </c>
      <c r="AC114">
        <v>0</v>
      </c>
      <c r="AD114">
        <v>226.69</v>
      </c>
      <c r="AE114">
        <v>0</v>
      </c>
      <c r="AF114">
        <v>0</v>
      </c>
      <c r="AG114">
        <v>0</v>
      </c>
      <c r="AH114">
        <v>226.69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3.77</v>
      </c>
      <c r="AU114" t="s">
        <v>3</v>
      </c>
      <c r="AV114">
        <v>1</v>
      </c>
      <c r="AW114">
        <v>2</v>
      </c>
      <c r="AX114">
        <v>42105376</v>
      </c>
      <c r="AY114">
        <v>1</v>
      </c>
      <c r="AZ114">
        <v>0</v>
      </c>
      <c r="BA114">
        <v>109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Y114*Source!I56</f>
        <v>0.58057999999999998</v>
      </c>
      <c r="CY114">
        <f>AD114</f>
        <v>226.69</v>
      </c>
      <c r="CZ114">
        <f>AH114</f>
        <v>226.69</v>
      </c>
      <c r="DA114">
        <f>AL114</f>
        <v>1</v>
      </c>
      <c r="DB114">
        <f t="shared" si="23"/>
        <v>854.62</v>
      </c>
      <c r="DC114">
        <f t="shared" si="24"/>
        <v>0</v>
      </c>
    </row>
    <row r="115" spans="1:107" x14ac:dyDescent="0.2">
      <c r="A115">
        <f>ROW(Source!A56)</f>
        <v>56</v>
      </c>
      <c r="B115">
        <v>42104813</v>
      </c>
      <c r="C115">
        <v>42105373</v>
      </c>
      <c r="D115">
        <v>38164074</v>
      </c>
      <c r="E115">
        <v>1</v>
      </c>
      <c r="F115">
        <v>1</v>
      </c>
      <c r="G115">
        <v>1</v>
      </c>
      <c r="H115">
        <v>3</v>
      </c>
      <c r="I115" t="s">
        <v>26</v>
      </c>
      <c r="J115" t="s">
        <v>29</v>
      </c>
      <c r="K115" t="s">
        <v>27</v>
      </c>
      <c r="L115">
        <v>1348</v>
      </c>
      <c r="N115">
        <v>1009</v>
      </c>
      <c r="O115" t="s">
        <v>28</v>
      </c>
      <c r="P115" t="s">
        <v>28</v>
      </c>
      <c r="Q115">
        <v>1000</v>
      </c>
      <c r="W115">
        <v>0</v>
      </c>
      <c r="X115">
        <v>1876412176</v>
      </c>
      <c r="Y115">
        <v>0.11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 t="s">
        <v>3</v>
      </c>
      <c r="AT115">
        <v>0.11</v>
      </c>
      <c r="AU115" t="s">
        <v>3</v>
      </c>
      <c r="AV115">
        <v>0</v>
      </c>
      <c r="AW115">
        <v>2</v>
      </c>
      <c r="AX115">
        <v>42105377</v>
      </c>
      <c r="AY115">
        <v>1</v>
      </c>
      <c r="AZ115">
        <v>0</v>
      </c>
      <c r="BA115">
        <v>110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Y115*Source!I56</f>
        <v>1.694E-2</v>
      </c>
      <c r="CY115">
        <f>AA115</f>
        <v>0</v>
      </c>
      <c r="CZ115">
        <f>AE115</f>
        <v>0</v>
      </c>
      <c r="DA115">
        <f>AI115</f>
        <v>1</v>
      </c>
      <c r="DB115">
        <f t="shared" si="23"/>
        <v>0</v>
      </c>
      <c r="DC115">
        <f t="shared" si="24"/>
        <v>0</v>
      </c>
    </row>
    <row r="116" spans="1:107" x14ac:dyDescent="0.2">
      <c r="A116">
        <f>ROW(Source!A58)</f>
        <v>58</v>
      </c>
      <c r="B116">
        <v>42104813</v>
      </c>
      <c r="C116">
        <v>42105379</v>
      </c>
      <c r="D116">
        <v>38492010</v>
      </c>
      <c r="E116">
        <v>1</v>
      </c>
      <c r="F116">
        <v>1</v>
      </c>
      <c r="G116">
        <v>1</v>
      </c>
      <c r="H116">
        <v>1</v>
      </c>
      <c r="I116" t="s">
        <v>597</v>
      </c>
      <c r="J116" t="s">
        <v>3</v>
      </c>
      <c r="K116" t="s">
        <v>598</v>
      </c>
      <c r="L116">
        <v>1369</v>
      </c>
      <c r="N116">
        <v>1013</v>
      </c>
      <c r="O116" t="s">
        <v>437</v>
      </c>
      <c r="P116" t="s">
        <v>437</v>
      </c>
      <c r="Q116">
        <v>1</v>
      </c>
      <c r="W116">
        <v>0</v>
      </c>
      <c r="X116">
        <v>747905777</v>
      </c>
      <c r="Y116">
        <v>11.39</v>
      </c>
      <c r="AA116">
        <v>0</v>
      </c>
      <c r="AB116">
        <v>0</v>
      </c>
      <c r="AC116">
        <v>0</v>
      </c>
      <c r="AD116">
        <v>226.69</v>
      </c>
      <c r="AE116">
        <v>0</v>
      </c>
      <c r="AF116">
        <v>0</v>
      </c>
      <c r="AG116">
        <v>0</v>
      </c>
      <c r="AH116">
        <v>226.69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11.39</v>
      </c>
      <c r="AU116" t="s">
        <v>3</v>
      </c>
      <c r="AV116">
        <v>1</v>
      </c>
      <c r="AW116">
        <v>2</v>
      </c>
      <c r="AX116">
        <v>42105384</v>
      </c>
      <c r="AY116">
        <v>1</v>
      </c>
      <c r="AZ116">
        <v>0</v>
      </c>
      <c r="BA116">
        <v>111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Y116*Source!I58</f>
        <v>5.1255000000000006</v>
      </c>
      <c r="CY116">
        <f>AD116</f>
        <v>226.69</v>
      </c>
      <c r="CZ116">
        <f>AH116</f>
        <v>226.69</v>
      </c>
      <c r="DA116">
        <f>AL116</f>
        <v>1</v>
      </c>
      <c r="DB116">
        <f t="shared" si="23"/>
        <v>2582</v>
      </c>
      <c r="DC116">
        <f t="shared" si="24"/>
        <v>0</v>
      </c>
    </row>
    <row r="117" spans="1:107" x14ac:dyDescent="0.2">
      <c r="A117">
        <f>ROW(Source!A58)</f>
        <v>58</v>
      </c>
      <c r="B117">
        <v>42104813</v>
      </c>
      <c r="C117">
        <v>42105379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30</v>
      </c>
      <c r="J117" t="s">
        <v>3</v>
      </c>
      <c r="K117" t="s">
        <v>440</v>
      </c>
      <c r="L117">
        <v>608254</v>
      </c>
      <c r="N117">
        <v>1013</v>
      </c>
      <c r="O117" t="s">
        <v>441</v>
      </c>
      <c r="P117" t="s">
        <v>441</v>
      </c>
      <c r="Q117">
        <v>1</v>
      </c>
      <c r="W117">
        <v>0</v>
      </c>
      <c r="X117">
        <v>-185737400</v>
      </c>
      <c r="Y117">
        <v>0.13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0.13</v>
      </c>
      <c r="AU117" t="s">
        <v>3</v>
      </c>
      <c r="AV117">
        <v>2</v>
      </c>
      <c r="AW117">
        <v>2</v>
      </c>
      <c r="AX117">
        <v>42105385</v>
      </c>
      <c r="AY117">
        <v>1</v>
      </c>
      <c r="AZ117">
        <v>0</v>
      </c>
      <c r="BA117">
        <v>112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Y117*Source!I58</f>
        <v>5.8500000000000003E-2</v>
      </c>
      <c r="CY117">
        <f>AD117</f>
        <v>0</v>
      </c>
      <c r="CZ117">
        <f>AH117</f>
        <v>0</v>
      </c>
      <c r="DA117">
        <f>AL117</f>
        <v>1</v>
      </c>
      <c r="DB117">
        <f t="shared" si="23"/>
        <v>0</v>
      </c>
      <c r="DC117">
        <f t="shared" si="24"/>
        <v>0</v>
      </c>
    </row>
    <row r="118" spans="1:107" x14ac:dyDescent="0.2">
      <c r="A118">
        <f>ROW(Source!A58)</f>
        <v>58</v>
      </c>
      <c r="B118">
        <v>42104813</v>
      </c>
      <c r="C118">
        <v>42105379</v>
      </c>
      <c r="D118">
        <v>38489440</v>
      </c>
      <c r="E118">
        <v>1</v>
      </c>
      <c r="F118">
        <v>1</v>
      </c>
      <c r="G118">
        <v>1</v>
      </c>
      <c r="H118">
        <v>2</v>
      </c>
      <c r="I118" t="s">
        <v>442</v>
      </c>
      <c r="J118" t="s">
        <v>599</v>
      </c>
      <c r="K118" t="s">
        <v>444</v>
      </c>
      <c r="L118">
        <v>1368</v>
      </c>
      <c r="N118">
        <v>1011</v>
      </c>
      <c r="O118" t="s">
        <v>445</v>
      </c>
      <c r="P118" t="s">
        <v>445</v>
      </c>
      <c r="Q118">
        <v>1</v>
      </c>
      <c r="W118">
        <v>0</v>
      </c>
      <c r="X118">
        <v>1619091969</v>
      </c>
      <c r="Y118">
        <v>0.13</v>
      </c>
      <c r="AA118">
        <v>0</v>
      </c>
      <c r="AB118">
        <v>404.19</v>
      </c>
      <c r="AC118">
        <v>392.31</v>
      </c>
      <c r="AD118">
        <v>0</v>
      </c>
      <c r="AE118">
        <v>0</v>
      </c>
      <c r="AF118">
        <v>31.26</v>
      </c>
      <c r="AG118">
        <v>13.5</v>
      </c>
      <c r="AH118">
        <v>0</v>
      </c>
      <c r="AI118">
        <v>1</v>
      </c>
      <c r="AJ118">
        <v>12.93</v>
      </c>
      <c r="AK118">
        <v>29.06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0.13</v>
      </c>
      <c r="AU118" t="s">
        <v>3</v>
      </c>
      <c r="AV118">
        <v>0</v>
      </c>
      <c r="AW118">
        <v>2</v>
      </c>
      <c r="AX118">
        <v>42105386</v>
      </c>
      <c r="AY118">
        <v>1</v>
      </c>
      <c r="AZ118">
        <v>0</v>
      </c>
      <c r="BA118">
        <v>113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Y118*Source!I58</f>
        <v>5.8500000000000003E-2</v>
      </c>
      <c r="CY118">
        <f>AB118</f>
        <v>404.19</v>
      </c>
      <c r="CZ118">
        <f>AF118</f>
        <v>31.26</v>
      </c>
      <c r="DA118">
        <f>AJ118</f>
        <v>12.93</v>
      </c>
      <c r="DB118">
        <f t="shared" si="23"/>
        <v>4.0599999999999996</v>
      </c>
      <c r="DC118">
        <f t="shared" si="24"/>
        <v>1.76</v>
      </c>
    </row>
    <row r="119" spans="1:107" x14ac:dyDescent="0.2">
      <c r="A119">
        <f>ROW(Source!A58)</f>
        <v>58</v>
      </c>
      <c r="B119">
        <v>42104813</v>
      </c>
      <c r="C119">
        <v>42105379</v>
      </c>
      <c r="D119">
        <v>38489286</v>
      </c>
      <c r="E119">
        <v>1</v>
      </c>
      <c r="F119">
        <v>1</v>
      </c>
      <c r="G119">
        <v>1</v>
      </c>
      <c r="H119">
        <v>3</v>
      </c>
      <c r="I119" t="s">
        <v>26</v>
      </c>
      <c r="J119" t="s">
        <v>150</v>
      </c>
      <c r="K119" t="s">
        <v>27</v>
      </c>
      <c r="L119">
        <v>1348</v>
      </c>
      <c r="N119">
        <v>1009</v>
      </c>
      <c r="O119" t="s">
        <v>28</v>
      </c>
      <c r="P119" t="s">
        <v>28</v>
      </c>
      <c r="Q119">
        <v>1000</v>
      </c>
      <c r="W119">
        <v>0</v>
      </c>
      <c r="X119">
        <v>529508801</v>
      </c>
      <c r="Y119">
        <v>0.47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3</v>
      </c>
      <c r="AT119">
        <v>0.47</v>
      </c>
      <c r="AU119" t="s">
        <v>3</v>
      </c>
      <c r="AV119">
        <v>0</v>
      </c>
      <c r="AW119">
        <v>2</v>
      </c>
      <c r="AX119">
        <v>42105387</v>
      </c>
      <c r="AY119">
        <v>1</v>
      </c>
      <c r="AZ119">
        <v>0</v>
      </c>
      <c r="BA119">
        <v>114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Y119*Source!I58</f>
        <v>0.21149999999999999</v>
      </c>
      <c r="CY119">
        <f>AA119</f>
        <v>0</v>
      </c>
      <c r="CZ119">
        <f>AE119</f>
        <v>0</v>
      </c>
      <c r="DA119">
        <f>AI119</f>
        <v>1</v>
      </c>
      <c r="DB119">
        <f t="shared" si="23"/>
        <v>0</v>
      </c>
      <c r="DC119">
        <f t="shared" si="24"/>
        <v>0</v>
      </c>
    </row>
    <row r="120" spans="1:107" x14ac:dyDescent="0.2">
      <c r="A120">
        <f>ROW(Source!A60)</f>
        <v>60</v>
      </c>
      <c r="B120">
        <v>42104813</v>
      </c>
      <c r="C120">
        <v>42105389</v>
      </c>
      <c r="D120">
        <v>18407546</v>
      </c>
      <c r="E120">
        <v>1</v>
      </c>
      <c r="F120">
        <v>1</v>
      </c>
      <c r="G120">
        <v>1</v>
      </c>
      <c r="H120">
        <v>1</v>
      </c>
      <c r="I120" t="s">
        <v>600</v>
      </c>
      <c r="J120" t="s">
        <v>3</v>
      </c>
      <c r="K120" t="s">
        <v>601</v>
      </c>
      <c r="L120">
        <v>1369</v>
      </c>
      <c r="N120">
        <v>1013</v>
      </c>
      <c r="O120" t="s">
        <v>437</v>
      </c>
      <c r="P120" t="s">
        <v>437</v>
      </c>
      <c r="Q120">
        <v>1</v>
      </c>
      <c r="W120">
        <v>0</v>
      </c>
      <c r="X120">
        <v>1709986911</v>
      </c>
      <c r="Y120">
        <v>29.451499999999996</v>
      </c>
      <c r="AA120">
        <v>0</v>
      </c>
      <c r="AB120">
        <v>0</v>
      </c>
      <c r="AC120">
        <v>0</v>
      </c>
      <c r="AD120">
        <v>273.2</v>
      </c>
      <c r="AE120">
        <v>0</v>
      </c>
      <c r="AF120">
        <v>0</v>
      </c>
      <c r="AG120">
        <v>0</v>
      </c>
      <c r="AH120">
        <v>273.2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25.61</v>
      </c>
      <c r="AU120" t="s">
        <v>53</v>
      </c>
      <c r="AV120">
        <v>1</v>
      </c>
      <c r="AW120">
        <v>2</v>
      </c>
      <c r="AX120">
        <v>42105395</v>
      </c>
      <c r="AY120">
        <v>1</v>
      </c>
      <c r="AZ120">
        <v>0</v>
      </c>
      <c r="BA120">
        <v>115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Y120*Source!I60</f>
        <v>13.253174999999999</v>
      </c>
      <c r="CY120">
        <f>AD120</f>
        <v>273.2</v>
      </c>
      <c r="CZ120">
        <f>AH120</f>
        <v>273.2</v>
      </c>
      <c r="DA120">
        <f>AL120</f>
        <v>1</v>
      </c>
      <c r="DB120">
        <f>ROUND((ROUND(AT120*CZ120,2)*1.15),6)</f>
        <v>8046.1475</v>
      </c>
      <c r="DC120">
        <f>ROUND((ROUND(AT120*AG120,2)*1.15),6)</f>
        <v>0</v>
      </c>
    </row>
    <row r="121" spans="1:107" x14ac:dyDescent="0.2">
      <c r="A121">
        <f>ROW(Source!A60)</f>
        <v>60</v>
      </c>
      <c r="B121">
        <v>42104813</v>
      </c>
      <c r="C121">
        <v>42105389</v>
      </c>
      <c r="D121">
        <v>38166203</v>
      </c>
      <c r="E121">
        <v>1</v>
      </c>
      <c r="F121">
        <v>1</v>
      </c>
      <c r="G121">
        <v>1</v>
      </c>
      <c r="H121">
        <v>2</v>
      </c>
      <c r="I121" t="s">
        <v>602</v>
      </c>
      <c r="J121" t="s">
        <v>603</v>
      </c>
      <c r="K121" t="s">
        <v>604</v>
      </c>
      <c r="L121">
        <v>1368</v>
      </c>
      <c r="N121">
        <v>1011</v>
      </c>
      <c r="O121" t="s">
        <v>445</v>
      </c>
      <c r="P121" t="s">
        <v>445</v>
      </c>
      <c r="Q121">
        <v>1</v>
      </c>
      <c r="W121">
        <v>0</v>
      </c>
      <c r="X121">
        <v>1042522176</v>
      </c>
      <c r="Y121">
        <v>1.0374999999999999</v>
      </c>
      <c r="AA121">
        <v>0</v>
      </c>
      <c r="AB121">
        <v>9.3699999999999992</v>
      </c>
      <c r="AC121">
        <v>0</v>
      </c>
      <c r="AD121">
        <v>0</v>
      </c>
      <c r="AE121">
        <v>0</v>
      </c>
      <c r="AF121">
        <v>0.95</v>
      </c>
      <c r="AG121">
        <v>0</v>
      </c>
      <c r="AH121">
        <v>0</v>
      </c>
      <c r="AI121">
        <v>1</v>
      </c>
      <c r="AJ121">
        <v>9.86</v>
      </c>
      <c r="AK121">
        <v>29.06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0.83</v>
      </c>
      <c r="AU121" t="s">
        <v>52</v>
      </c>
      <c r="AV121">
        <v>0</v>
      </c>
      <c r="AW121">
        <v>2</v>
      </c>
      <c r="AX121">
        <v>42105396</v>
      </c>
      <c r="AY121">
        <v>1</v>
      </c>
      <c r="AZ121">
        <v>0</v>
      </c>
      <c r="BA121">
        <v>116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Y121*Source!I60</f>
        <v>0.46687499999999993</v>
      </c>
      <c r="CY121">
        <f>AB121</f>
        <v>9.3699999999999992</v>
      </c>
      <c r="CZ121">
        <f>AF121</f>
        <v>0.95</v>
      </c>
      <c r="DA121">
        <f>AJ121</f>
        <v>9.86</v>
      </c>
      <c r="DB121">
        <f>ROUND((ROUND(AT121*CZ121,2)*1.25),6)</f>
        <v>0.98750000000000004</v>
      </c>
      <c r="DC121">
        <f>ROUND((ROUND(AT121*AG121,2)*1.25),6)</f>
        <v>0</v>
      </c>
    </row>
    <row r="122" spans="1:107" x14ac:dyDescent="0.2">
      <c r="A122">
        <f>ROW(Source!A60)</f>
        <v>60</v>
      </c>
      <c r="B122">
        <v>42104813</v>
      </c>
      <c r="C122">
        <v>42105389</v>
      </c>
      <c r="D122">
        <v>38166456</v>
      </c>
      <c r="E122">
        <v>1</v>
      </c>
      <c r="F122">
        <v>1</v>
      </c>
      <c r="G122">
        <v>1</v>
      </c>
      <c r="H122">
        <v>2</v>
      </c>
      <c r="I122" t="s">
        <v>466</v>
      </c>
      <c r="J122" t="s">
        <v>467</v>
      </c>
      <c r="K122" t="s">
        <v>468</v>
      </c>
      <c r="L122">
        <v>1368</v>
      </c>
      <c r="N122">
        <v>1011</v>
      </c>
      <c r="O122" t="s">
        <v>445</v>
      </c>
      <c r="P122" t="s">
        <v>445</v>
      </c>
      <c r="Q122">
        <v>1</v>
      </c>
      <c r="W122">
        <v>0</v>
      </c>
      <c r="X122">
        <v>1230759911</v>
      </c>
      <c r="Y122">
        <v>0.125</v>
      </c>
      <c r="AA122">
        <v>0</v>
      </c>
      <c r="AB122">
        <v>858.62</v>
      </c>
      <c r="AC122">
        <v>337.1</v>
      </c>
      <c r="AD122">
        <v>0</v>
      </c>
      <c r="AE122">
        <v>0</v>
      </c>
      <c r="AF122">
        <v>87.17</v>
      </c>
      <c r="AG122">
        <v>11.6</v>
      </c>
      <c r="AH122">
        <v>0</v>
      </c>
      <c r="AI122">
        <v>1</v>
      </c>
      <c r="AJ122">
        <v>9.85</v>
      </c>
      <c r="AK122">
        <v>29.06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0.1</v>
      </c>
      <c r="AU122" t="s">
        <v>52</v>
      </c>
      <c r="AV122">
        <v>0</v>
      </c>
      <c r="AW122">
        <v>2</v>
      </c>
      <c r="AX122">
        <v>42105397</v>
      </c>
      <c r="AY122">
        <v>1</v>
      </c>
      <c r="AZ122">
        <v>0</v>
      </c>
      <c r="BA122">
        <v>117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Y122*Source!I60</f>
        <v>5.6250000000000001E-2</v>
      </c>
      <c r="CY122">
        <f>AB122</f>
        <v>858.62</v>
      </c>
      <c r="CZ122">
        <f>AF122</f>
        <v>87.17</v>
      </c>
      <c r="DA122">
        <f>AJ122</f>
        <v>9.85</v>
      </c>
      <c r="DB122">
        <f>ROUND((ROUND(AT122*CZ122,2)*1.25),6)</f>
        <v>10.9</v>
      </c>
      <c r="DC122">
        <f>ROUND((ROUND(AT122*AG122,2)*1.25),6)</f>
        <v>1.45</v>
      </c>
    </row>
    <row r="123" spans="1:107" x14ac:dyDescent="0.2">
      <c r="A123">
        <f>ROW(Source!A60)</f>
        <v>60</v>
      </c>
      <c r="B123">
        <v>42104813</v>
      </c>
      <c r="C123">
        <v>42105389</v>
      </c>
      <c r="D123">
        <v>38102988</v>
      </c>
      <c r="E123">
        <v>1</v>
      </c>
      <c r="F123">
        <v>1</v>
      </c>
      <c r="G123">
        <v>1</v>
      </c>
      <c r="H123">
        <v>3</v>
      </c>
      <c r="I123" t="s">
        <v>605</v>
      </c>
      <c r="J123" t="s">
        <v>606</v>
      </c>
      <c r="K123" t="s">
        <v>607</v>
      </c>
      <c r="L123">
        <v>1330</v>
      </c>
      <c r="N123">
        <v>1005</v>
      </c>
      <c r="O123" t="s">
        <v>608</v>
      </c>
      <c r="P123" t="s">
        <v>608</v>
      </c>
      <c r="Q123">
        <v>10</v>
      </c>
      <c r="W123">
        <v>0</v>
      </c>
      <c r="X123">
        <v>173466314</v>
      </c>
      <c r="Y123">
        <v>10.5</v>
      </c>
      <c r="AA123">
        <v>129.96</v>
      </c>
      <c r="AB123">
        <v>0</v>
      </c>
      <c r="AC123">
        <v>0</v>
      </c>
      <c r="AD123">
        <v>0</v>
      </c>
      <c r="AE123">
        <v>35.9</v>
      </c>
      <c r="AF123">
        <v>0</v>
      </c>
      <c r="AG123">
        <v>0</v>
      </c>
      <c r="AH123">
        <v>0</v>
      </c>
      <c r="AI123">
        <v>3.62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10.5</v>
      </c>
      <c r="AU123" t="s">
        <v>3</v>
      </c>
      <c r="AV123">
        <v>0</v>
      </c>
      <c r="AW123">
        <v>2</v>
      </c>
      <c r="AX123">
        <v>42105398</v>
      </c>
      <c r="AY123">
        <v>1</v>
      </c>
      <c r="AZ123">
        <v>0</v>
      </c>
      <c r="BA123">
        <v>118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Y123*Source!I60</f>
        <v>4.7250000000000005</v>
      </c>
      <c r="CY123">
        <f>AA123</f>
        <v>129.96</v>
      </c>
      <c r="CZ123">
        <f>AE123</f>
        <v>35.9</v>
      </c>
      <c r="DA123">
        <f>AI123</f>
        <v>3.62</v>
      </c>
      <c r="DB123">
        <f>ROUND(ROUND(AT123*CZ123,2),6)</f>
        <v>376.95</v>
      </c>
      <c r="DC123">
        <f>ROUND(ROUND(AT123*AG123,2),6)</f>
        <v>0</v>
      </c>
    </row>
    <row r="124" spans="1:107" x14ac:dyDescent="0.2">
      <c r="A124">
        <f>ROW(Source!A60)</f>
        <v>60</v>
      </c>
      <c r="B124">
        <v>42104813</v>
      </c>
      <c r="C124">
        <v>42105389</v>
      </c>
      <c r="D124">
        <v>38104421</v>
      </c>
      <c r="E124">
        <v>1</v>
      </c>
      <c r="F124">
        <v>1</v>
      </c>
      <c r="G124">
        <v>1</v>
      </c>
      <c r="H124">
        <v>3</v>
      </c>
      <c r="I124" t="s">
        <v>609</v>
      </c>
      <c r="J124" t="s">
        <v>610</v>
      </c>
      <c r="K124" t="s">
        <v>611</v>
      </c>
      <c r="L124">
        <v>1327</v>
      </c>
      <c r="N124">
        <v>1005</v>
      </c>
      <c r="O124" t="s">
        <v>321</v>
      </c>
      <c r="P124" t="s">
        <v>321</v>
      </c>
      <c r="Q124">
        <v>1</v>
      </c>
      <c r="W124">
        <v>0</v>
      </c>
      <c r="X124">
        <v>-1307627199</v>
      </c>
      <c r="Y124">
        <v>102.5</v>
      </c>
      <c r="AA124">
        <v>287.89</v>
      </c>
      <c r="AB124">
        <v>0</v>
      </c>
      <c r="AC124">
        <v>0</v>
      </c>
      <c r="AD124">
        <v>0</v>
      </c>
      <c r="AE124">
        <v>98.93</v>
      </c>
      <c r="AF124">
        <v>0</v>
      </c>
      <c r="AG124">
        <v>0</v>
      </c>
      <c r="AH124">
        <v>0</v>
      </c>
      <c r="AI124">
        <v>2.91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102.5</v>
      </c>
      <c r="AU124" t="s">
        <v>3</v>
      </c>
      <c r="AV124">
        <v>0</v>
      </c>
      <c r="AW124">
        <v>2</v>
      </c>
      <c r="AX124">
        <v>42105399</v>
      </c>
      <c r="AY124">
        <v>1</v>
      </c>
      <c r="AZ124">
        <v>0</v>
      </c>
      <c r="BA124">
        <v>119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Y124*Source!I60</f>
        <v>46.125</v>
      </c>
      <c r="CY124">
        <f>AA124</f>
        <v>287.89</v>
      </c>
      <c r="CZ124">
        <f>AE124</f>
        <v>98.93</v>
      </c>
      <c r="DA124">
        <f>AI124</f>
        <v>2.91</v>
      </c>
      <c r="DB124">
        <f>ROUND(ROUND(AT124*CZ124,2),6)</f>
        <v>10140.33</v>
      </c>
      <c r="DC124">
        <f>ROUND(ROUND(AT124*AG124,2),6)</f>
        <v>0</v>
      </c>
    </row>
    <row r="125" spans="1:107" x14ac:dyDescent="0.2">
      <c r="A125">
        <f>ROW(Source!A61)</f>
        <v>61</v>
      </c>
      <c r="B125">
        <v>42104813</v>
      </c>
      <c r="C125">
        <v>42105400</v>
      </c>
      <c r="D125">
        <v>18413230</v>
      </c>
      <c r="E125">
        <v>1</v>
      </c>
      <c r="F125">
        <v>1</v>
      </c>
      <c r="G125">
        <v>1</v>
      </c>
      <c r="H125">
        <v>1</v>
      </c>
      <c r="I125" t="s">
        <v>612</v>
      </c>
      <c r="J125" t="s">
        <v>3</v>
      </c>
      <c r="K125" t="s">
        <v>613</v>
      </c>
      <c r="L125">
        <v>1369</v>
      </c>
      <c r="N125">
        <v>1013</v>
      </c>
      <c r="O125" t="s">
        <v>437</v>
      </c>
      <c r="P125" t="s">
        <v>437</v>
      </c>
      <c r="Q125">
        <v>1</v>
      </c>
      <c r="W125">
        <v>0</v>
      </c>
      <c r="X125">
        <v>355262106</v>
      </c>
      <c r="Y125">
        <v>7.6589999999999998</v>
      </c>
      <c r="AA125">
        <v>0</v>
      </c>
      <c r="AB125">
        <v>0</v>
      </c>
      <c r="AC125">
        <v>0</v>
      </c>
      <c r="AD125">
        <v>266.8</v>
      </c>
      <c r="AE125">
        <v>0</v>
      </c>
      <c r="AF125">
        <v>0</v>
      </c>
      <c r="AG125">
        <v>0</v>
      </c>
      <c r="AH125">
        <v>266.8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6.66</v>
      </c>
      <c r="AU125" t="s">
        <v>53</v>
      </c>
      <c r="AV125">
        <v>1</v>
      </c>
      <c r="AW125">
        <v>2</v>
      </c>
      <c r="AX125">
        <v>42105413</v>
      </c>
      <c r="AY125">
        <v>1</v>
      </c>
      <c r="AZ125">
        <v>0</v>
      </c>
      <c r="BA125">
        <v>120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Y125*Source!I61</f>
        <v>1.179486</v>
      </c>
      <c r="CY125">
        <f>AD125</f>
        <v>266.8</v>
      </c>
      <c r="CZ125">
        <f>AH125</f>
        <v>266.8</v>
      </c>
      <c r="DA125">
        <f>AL125</f>
        <v>1</v>
      </c>
      <c r="DB125">
        <f>ROUND((ROUND(AT125*CZ125,2)*1.15),6)</f>
        <v>2043.4235000000001</v>
      </c>
      <c r="DC125">
        <f>ROUND((ROUND(AT125*AG125,2)*1.15),6)</f>
        <v>0</v>
      </c>
    </row>
    <row r="126" spans="1:107" x14ac:dyDescent="0.2">
      <c r="A126">
        <f>ROW(Source!A61)</f>
        <v>61</v>
      </c>
      <c r="B126">
        <v>42104813</v>
      </c>
      <c r="C126">
        <v>42105400</v>
      </c>
      <c r="D126">
        <v>38165408</v>
      </c>
      <c r="E126">
        <v>1</v>
      </c>
      <c r="F126">
        <v>1</v>
      </c>
      <c r="G126">
        <v>1</v>
      </c>
      <c r="H126">
        <v>2</v>
      </c>
      <c r="I126" t="s">
        <v>505</v>
      </c>
      <c r="J126" t="s">
        <v>506</v>
      </c>
      <c r="K126" t="s">
        <v>507</v>
      </c>
      <c r="L126">
        <v>1368</v>
      </c>
      <c r="N126">
        <v>1011</v>
      </c>
      <c r="O126" t="s">
        <v>445</v>
      </c>
      <c r="P126" t="s">
        <v>445</v>
      </c>
      <c r="Q126">
        <v>1</v>
      </c>
      <c r="W126">
        <v>0</v>
      </c>
      <c r="X126">
        <v>-1937814132</v>
      </c>
      <c r="Y126">
        <v>2.5124999999999997</v>
      </c>
      <c r="AA126">
        <v>0</v>
      </c>
      <c r="AB126">
        <v>12.6</v>
      </c>
      <c r="AC126">
        <v>0</v>
      </c>
      <c r="AD126">
        <v>0</v>
      </c>
      <c r="AE126">
        <v>0</v>
      </c>
      <c r="AF126">
        <v>3</v>
      </c>
      <c r="AG126">
        <v>0</v>
      </c>
      <c r="AH126">
        <v>0</v>
      </c>
      <c r="AI126">
        <v>1</v>
      </c>
      <c r="AJ126">
        <v>4.2</v>
      </c>
      <c r="AK126">
        <v>29.06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2.0099999999999998</v>
      </c>
      <c r="AU126" t="s">
        <v>52</v>
      </c>
      <c r="AV126">
        <v>0</v>
      </c>
      <c r="AW126">
        <v>2</v>
      </c>
      <c r="AX126">
        <v>42105414</v>
      </c>
      <c r="AY126">
        <v>1</v>
      </c>
      <c r="AZ126">
        <v>0</v>
      </c>
      <c r="BA126">
        <v>121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Y126*Source!I61</f>
        <v>0.38692499999999996</v>
      </c>
      <c r="CY126">
        <f>AB126</f>
        <v>12.6</v>
      </c>
      <c r="CZ126">
        <f>AF126</f>
        <v>3</v>
      </c>
      <c r="DA126">
        <f>AJ126</f>
        <v>4.2</v>
      </c>
      <c r="DB126">
        <f>ROUND((ROUND(AT126*CZ126,2)*1.25),6)</f>
        <v>7.5374999999999996</v>
      </c>
      <c r="DC126">
        <f>ROUND((ROUND(AT126*AG126,2)*1.25),6)</f>
        <v>0</v>
      </c>
    </row>
    <row r="127" spans="1:107" x14ac:dyDescent="0.2">
      <c r="A127">
        <f>ROW(Source!A61)</f>
        <v>61</v>
      </c>
      <c r="B127">
        <v>42104813</v>
      </c>
      <c r="C127">
        <v>42105400</v>
      </c>
      <c r="D127">
        <v>38166127</v>
      </c>
      <c r="E127">
        <v>1</v>
      </c>
      <c r="F127">
        <v>1</v>
      </c>
      <c r="G127">
        <v>1</v>
      </c>
      <c r="H127">
        <v>2</v>
      </c>
      <c r="I127" t="s">
        <v>614</v>
      </c>
      <c r="J127" t="s">
        <v>615</v>
      </c>
      <c r="K127" t="s">
        <v>616</v>
      </c>
      <c r="L127">
        <v>1368</v>
      </c>
      <c r="N127">
        <v>1011</v>
      </c>
      <c r="O127" t="s">
        <v>445</v>
      </c>
      <c r="P127" t="s">
        <v>445</v>
      </c>
      <c r="Q127">
        <v>1</v>
      </c>
      <c r="W127">
        <v>0</v>
      </c>
      <c r="X127">
        <v>-1867053656</v>
      </c>
      <c r="Y127">
        <v>1.6625000000000001</v>
      </c>
      <c r="AA127">
        <v>0</v>
      </c>
      <c r="AB127">
        <v>7.25</v>
      </c>
      <c r="AC127">
        <v>0</v>
      </c>
      <c r="AD127">
        <v>0</v>
      </c>
      <c r="AE127">
        <v>0</v>
      </c>
      <c r="AF127">
        <v>1.95</v>
      </c>
      <c r="AG127">
        <v>0</v>
      </c>
      <c r="AH127">
        <v>0</v>
      </c>
      <c r="AI127">
        <v>1</v>
      </c>
      <c r="AJ127">
        <v>3.72</v>
      </c>
      <c r="AK127">
        <v>29.06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1.33</v>
      </c>
      <c r="AU127" t="s">
        <v>52</v>
      </c>
      <c r="AV127">
        <v>0</v>
      </c>
      <c r="AW127">
        <v>2</v>
      </c>
      <c r="AX127">
        <v>42105415</v>
      </c>
      <c r="AY127">
        <v>1</v>
      </c>
      <c r="AZ127">
        <v>0</v>
      </c>
      <c r="BA127">
        <v>122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Y127*Source!I61</f>
        <v>0.256025</v>
      </c>
      <c r="CY127">
        <f>AB127</f>
        <v>7.25</v>
      </c>
      <c r="CZ127">
        <f>AF127</f>
        <v>1.95</v>
      </c>
      <c r="DA127">
        <f>AJ127</f>
        <v>3.72</v>
      </c>
      <c r="DB127">
        <f>ROUND((ROUND(AT127*CZ127,2)*1.25),6)</f>
        <v>3.2374999999999998</v>
      </c>
      <c r="DC127">
        <f>ROUND((ROUND(AT127*AG127,2)*1.25),6)</f>
        <v>0</v>
      </c>
    </row>
    <row r="128" spans="1:107" x14ac:dyDescent="0.2">
      <c r="A128">
        <f>ROW(Source!A61)</f>
        <v>61</v>
      </c>
      <c r="B128">
        <v>42104813</v>
      </c>
      <c r="C128">
        <v>42105400</v>
      </c>
      <c r="D128">
        <v>38166456</v>
      </c>
      <c r="E128">
        <v>1</v>
      </c>
      <c r="F128">
        <v>1</v>
      </c>
      <c r="G128">
        <v>1</v>
      </c>
      <c r="H128">
        <v>2</v>
      </c>
      <c r="I128" t="s">
        <v>466</v>
      </c>
      <c r="J128" t="s">
        <v>467</v>
      </c>
      <c r="K128" t="s">
        <v>468</v>
      </c>
      <c r="L128">
        <v>1368</v>
      </c>
      <c r="N128">
        <v>1011</v>
      </c>
      <c r="O128" t="s">
        <v>445</v>
      </c>
      <c r="P128" t="s">
        <v>445</v>
      </c>
      <c r="Q128">
        <v>1</v>
      </c>
      <c r="W128">
        <v>0</v>
      </c>
      <c r="X128">
        <v>1230759911</v>
      </c>
      <c r="Y128">
        <v>3.7499999999999999E-2</v>
      </c>
      <c r="AA128">
        <v>0</v>
      </c>
      <c r="AB128">
        <v>858.62</v>
      </c>
      <c r="AC128">
        <v>337.1</v>
      </c>
      <c r="AD128">
        <v>0</v>
      </c>
      <c r="AE128">
        <v>0</v>
      </c>
      <c r="AF128">
        <v>87.17</v>
      </c>
      <c r="AG128">
        <v>11.6</v>
      </c>
      <c r="AH128">
        <v>0</v>
      </c>
      <c r="AI128">
        <v>1</v>
      </c>
      <c r="AJ128">
        <v>9.85</v>
      </c>
      <c r="AK128">
        <v>29.06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S128" t="s">
        <v>3</v>
      </c>
      <c r="AT128">
        <v>0.03</v>
      </c>
      <c r="AU128" t="s">
        <v>52</v>
      </c>
      <c r="AV128">
        <v>0</v>
      </c>
      <c r="AW128">
        <v>2</v>
      </c>
      <c r="AX128">
        <v>42105416</v>
      </c>
      <c r="AY128">
        <v>1</v>
      </c>
      <c r="AZ128">
        <v>0</v>
      </c>
      <c r="BA128">
        <v>123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Y128*Source!I61</f>
        <v>5.7749999999999998E-3</v>
      </c>
      <c r="CY128">
        <f>AB128</f>
        <v>858.62</v>
      </c>
      <c r="CZ128">
        <f>AF128</f>
        <v>87.17</v>
      </c>
      <c r="DA128">
        <f>AJ128</f>
        <v>9.85</v>
      </c>
      <c r="DB128">
        <f>ROUND((ROUND(AT128*CZ128,2)*1.25),6)</f>
        <v>3.2749999999999999</v>
      </c>
      <c r="DC128">
        <f>ROUND((ROUND(AT128*AG128,2)*1.25),6)</f>
        <v>0.4375</v>
      </c>
    </row>
    <row r="129" spans="1:107" x14ac:dyDescent="0.2">
      <c r="A129">
        <f>ROW(Source!A61)</f>
        <v>61</v>
      </c>
      <c r="B129">
        <v>42104813</v>
      </c>
      <c r="C129">
        <v>42105400</v>
      </c>
      <c r="D129">
        <v>38102362</v>
      </c>
      <c r="E129">
        <v>1</v>
      </c>
      <c r="F129">
        <v>1</v>
      </c>
      <c r="G129">
        <v>1</v>
      </c>
      <c r="H129">
        <v>3</v>
      </c>
      <c r="I129" t="s">
        <v>617</v>
      </c>
      <c r="J129" t="s">
        <v>618</v>
      </c>
      <c r="K129" t="s">
        <v>619</v>
      </c>
      <c r="L129">
        <v>1356</v>
      </c>
      <c r="N129">
        <v>1010</v>
      </c>
      <c r="O129" t="s">
        <v>620</v>
      </c>
      <c r="P129" t="s">
        <v>620</v>
      </c>
      <c r="Q129">
        <v>1000</v>
      </c>
      <c r="W129">
        <v>0</v>
      </c>
      <c r="X129">
        <v>938517584</v>
      </c>
      <c r="Y129">
        <v>0.26300000000000001</v>
      </c>
      <c r="AA129">
        <v>148.80000000000001</v>
      </c>
      <c r="AB129">
        <v>0</v>
      </c>
      <c r="AC129">
        <v>0</v>
      </c>
      <c r="AD129">
        <v>0</v>
      </c>
      <c r="AE129">
        <v>160</v>
      </c>
      <c r="AF129">
        <v>0</v>
      </c>
      <c r="AG129">
        <v>0</v>
      </c>
      <c r="AH129">
        <v>0</v>
      </c>
      <c r="AI129">
        <v>0.93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0.26300000000000001</v>
      </c>
      <c r="AU129" t="s">
        <v>3</v>
      </c>
      <c r="AV129">
        <v>0</v>
      </c>
      <c r="AW129">
        <v>2</v>
      </c>
      <c r="AX129">
        <v>42105417</v>
      </c>
      <c r="AY129">
        <v>1</v>
      </c>
      <c r="AZ129">
        <v>0</v>
      </c>
      <c r="BA129">
        <v>124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Y129*Source!I61</f>
        <v>4.0502000000000003E-2</v>
      </c>
      <c r="CY129">
        <f t="shared" ref="CY129:CY136" si="28">AA129</f>
        <v>148.80000000000001</v>
      </c>
      <c r="CZ129">
        <f t="shared" ref="CZ129:CZ136" si="29">AE129</f>
        <v>160</v>
      </c>
      <c r="DA129">
        <f t="shared" ref="DA129:DA136" si="30">AI129</f>
        <v>0.93</v>
      </c>
      <c r="DB129">
        <f t="shared" ref="DB129:DB136" si="31">ROUND(ROUND(AT129*CZ129,2),6)</f>
        <v>42.08</v>
      </c>
      <c r="DC129">
        <f t="shared" ref="DC129:DC136" si="32">ROUND(ROUND(AT129*AG129,2),6)</f>
        <v>0</v>
      </c>
    </row>
    <row r="130" spans="1:107" x14ac:dyDescent="0.2">
      <c r="A130">
        <f>ROW(Source!A61)</f>
        <v>61</v>
      </c>
      <c r="B130">
        <v>42104813</v>
      </c>
      <c r="C130">
        <v>42105400</v>
      </c>
      <c r="D130">
        <v>38104072</v>
      </c>
      <c r="E130">
        <v>1</v>
      </c>
      <c r="F130">
        <v>1</v>
      </c>
      <c r="G130">
        <v>1</v>
      </c>
      <c r="H130">
        <v>3</v>
      </c>
      <c r="I130" t="s">
        <v>621</v>
      </c>
      <c r="J130" t="s">
        <v>622</v>
      </c>
      <c r="K130" t="s">
        <v>623</v>
      </c>
      <c r="L130">
        <v>1355</v>
      </c>
      <c r="N130">
        <v>1010</v>
      </c>
      <c r="O130" t="s">
        <v>105</v>
      </c>
      <c r="P130" t="s">
        <v>105</v>
      </c>
      <c r="Q130">
        <v>100</v>
      </c>
      <c r="W130">
        <v>0</v>
      </c>
      <c r="X130">
        <v>-1315386177</v>
      </c>
      <c r="Y130">
        <v>2.63</v>
      </c>
      <c r="AA130">
        <v>21.24</v>
      </c>
      <c r="AB130">
        <v>0</v>
      </c>
      <c r="AC130">
        <v>0</v>
      </c>
      <c r="AD130">
        <v>0</v>
      </c>
      <c r="AE130">
        <v>12</v>
      </c>
      <c r="AF130">
        <v>0</v>
      </c>
      <c r="AG130">
        <v>0</v>
      </c>
      <c r="AH130">
        <v>0</v>
      </c>
      <c r="AI130">
        <v>1.77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2.63</v>
      </c>
      <c r="AU130" t="s">
        <v>3</v>
      </c>
      <c r="AV130">
        <v>0</v>
      </c>
      <c r="AW130">
        <v>2</v>
      </c>
      <c r="AX130">
        <v>42105418</v>
      </c>
      <c r="AY130">
        <v>1</v>
      </c>
      <c r="AZ130">
        <v>0</v>
      </c>
      <c r="BA130">
        <v>125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Y130*Source!I61</f>
        <v>0.40501999999999999</v>
      </c>
      <c r="CY130">
        <f t="shared" si="28"/>
        <v>21.24</v>
      </c>
      <c r="CZ130">
        <f t="shared" si="29"/>
        <v>12</v>
      </c>
      <c r="DA130">
        <f t="shared" si="30"/>
        <v>1.77</v>
      </c>
      <c r="DB130">
        <f t="shared" si="31"/>
        <v>31.56</v>
      </c>
      <c r="DC130">
        <f t="shared" si="32"/>
        <v>0</v>
      </c>
    </row>
    <row r="131" spans="1:107" x14ac:dyDescent="0.2">
      <c r="A131">
        <f>ROW(Source!A61)</f>
        <v>61</v>
      </c>
      <c r="B131">
        <v>42104813</v>
      </c>
      <c r="C131">
        <v>42105400</v>
      </c>
      <c r="D131">
        <v>38104601</v>
      </c>
      <c r="E131">
        <v>1</v>
      </c>
      <c r="F131">
        <v>1</v>
      </c>
      <c r="G131">
        <v>1</v>
      </c>
      <c r="H131">
        <v>3</v>
      </c>
      <c r="I131" t="s">
        <v>624</v>
      </c>
      <c r="J131" t="s">
        <v>625</v>
      </c>
      <c r="K131" t="s">
        <v>626</v>
      </c>
      <c r="L131">
        <v>1355</v>
      </c>
      <c r="N131">
        <v>1010</v>
      </c>
      <c r="O131" t="s">
        <v>105</v>
      </c>
      <c r="P131" t="s">
        <v>105</v>
      </c>
      <c r="Q131">
        <v>100</v>
      </c>
      <c r="W131">
        <v>0</v>
      </c>
      <c r="X131">
        <v>232142812</v>
      </c>
      <c r="Y131">
        <v>7.0000000000000007E-2</v>
      </c>
      <c r="AA131">
        <v>1257.75</v>
      </c>
      <c r="AB131">
        <v>0</v>
      </c>
      <c r="AC131">
        <v>0</v>
      </c>
      <c r="AD131">
        <v>0</v>
      </c>
      <c r="AE131">
        <v>129</v>
      </c>
      <c r="AF131">
        <v>0</v>
      </c>
      <c r="AG131">
        <v>0</v>
      </c>
      <c r="AH131">
        <v>0</v>
      </c>
      <c r="AI131">
        <v>9.75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7.0000000000000007E-2</v>
      </c>
      <c r="AU131" t="s">
        <v>3</v>
      </c>
      <c r="AV131">
        <v>0</v>
      </c>
      <c r="AW131">
        <v>2</v>
      </c>
      <c r="AX131">
        <v>42105419</v>
      </c>
      <c r="AY131">
        <v>1</v>
      </c>
      <c r="AZ131">
        <v>0</v>
      </c>
      <c r="BA131">
        <v>126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Y131*Source!I61</f>
        <v>1.0780000000000001E-2</v>
      </c>
      <c r="CY131">
        <f t="shared" si="28"/>
        <v>1257.75</v>
      </c>
      <c r="CZ131">
        <f t="shared" si="29"/>
        <v>129</v>
      </c>
      <c r="DA131">
        <f t="shared" si="30"/>
        <v>9.75</v>
      </c>
      <c r="DB131">
        <f t="shared" si="31"/>
        <v>9.0299999999999994</v>
      </c>
      <c r="DC131">
        <f t="shared" si="32"/>
        <v>0</v>
      </c>
    </row>
    <row r="132" spans="1:107" x14ac:dyDescent="0.2">
      <c r="A132">
        <f>ROW(Source!A61)</f>
        <v>61</v>
      </c>
      <c r="B132">
        <v>42104813</v>
      </c>
      <c r="C132">
        <v>42105400</v>
      </c>
      <c r="D132">
        <v>38104602</v>
      </c>
      <c r="E132">
        <v>1</v>
      </c>
      <c r="F132">
        <v>1</v>
      </c>
      <c r="G132">
        <v>1</v>
      </c>
      <c r="H132">
        <v>3</v>
      </c>
      <c r="I132" t="s">
        <v>627</v>
      </c>
      <c r="J132" t="s">
        <v>628</v>
      </c>
      <c r="K132" t="s">
        <v>629</v>
      </c>
      <c r="L132">
        <v>1355</v>
      </c>
      <c r="N132">
        <v>1010</v>
      </c>
      <c r="O132" t="s">
        <v>105</v>
      </c>
      <c r="P132" t="s">
        <v>105</v>
      </c>
      <c r="Q132">
        <v>100</v>
      </c>
      <c r="W132">
        <v>0</v>
      </c>
      <c r="X132">
        <v>-1061620782</v>
      </c>
      <c r="Y132">
        <v>7.0000000000000007E-2</v>
      </c>
      <c r="AA132">
        <v>1257.75</v>
      </c>
      <c r="AB132">
        <v>0</v>
      </c>
      <c r="AC132">
        <v>0</v>
      </c>
      <c r="AD132">
        <v>0</v>
      </c>
      <c r="AE132">
        <v>129</v>
      </c>
      <c r="AF132">
        <v>0</v>
      </c>
      <c r="AG132">
        <v>0</v>
      </c>
      <c r="AH132">
        <v>0</v>
      </c>
      <c r="AI132">
        <v>9.75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7.0000000000000007E-2</v>
      </c>
      <c r="AU132" t="s">
        <v>3</v>
      </c>
      <c r="AV132">
        <v>0</v>
      </c>
      <c r="AW132">
        <v>2</v>
      </c>
      <c r="AX132">
        <v>42105420</v>
      </c>
      <c r="AY132">
        <v>1</v>
      </c>
      <c r="AZ132">
        <v>0</v>
      </c>
      <c r="BA132">
        <v>127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Y132*Source!I61</f>
        <v>1.0780000000000001E-2</v>
      </c>
      <c r="CY132">
        <f t="shared" si="28"/>
        <v>1257.75</v>
      </c>
      <c r="CZ132">
        <f t="shared" si="29"/>
        <v>129</v>
      </c>
      <c r="DA132">
        <f t="shared" si="30"/>
        <v>9.75</v>
      </c>
      <c r="DB132">
        <f t="shared" si="31"/>
        <v>9.0299999999999994</v>
      </c>
      <c r="DC132">
        <f t="shared" si="32"/>
        <v>0</v>
      </c>
    </row>
    <row r="133" spans="1:107" x14ac:dyDescent="0.2">
      <c r="A133">
        <f>ROW(Source!A61)</f>
        <v>61</v>
      </c>
      <c r="B133">
        <v>42104813</v>
      </c>
      <c r="C133">
        <v>42105400</v>
      </c>
      <c r="D133">
        <v>38104603</v>
      </c>
      <c r="E133">
        <v>1</v>
      </c>
      <c r="F133">
        <v>1</v>
      </c>
      <c r="G133">
        <v>1</v>
      </c>
      <c r="H133">
        <v>3</v>
      </c>
      <c r="I133" t="s">
        <v>630</v>
      </c>
      <c r="J133" t="s">
        <v>631</v>
      </c>
      <c r="K133" t="s">
        <v>632</v>
      </c>
      <c r="L133">
        <v>1355</v>
      </c>
      <c r="N133">
        <v>1010</v>
      </c>
      <c r="O133" t="s">
        <v>105</v>
      </c>
      <c r="P133" t="s">
        <v>105</v>
      </c>
      <c r="Q133">
        <v>100</v>
      </c>
      <c r="W133">
        <v>0</v>
      </c>
      <c r="X133">
        <v>1874081403</v>
      </c>
      <c r="Y133">
        <v>0.4</v>
      </c>
      <c r="AA133">
        <v>1257.75</v>
      </c>
      <c r="AB133">
        <v>0</v>
      </c>
      <c r="AC133">
        <v>0</v>
      </c>
      <c r="AD133">
        <v>0</v>
      </c>
      <c r="AE133">
        <v>129</v>
      </c>
      <c r="AF133">
        <v>0</v>
      </c>
      <c r="AG133">
        <v>0</v>
      </c>
      <c r="AH133">
        <v>0</v>
      </c>
      <c r="AI133">
        <v>9.75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0.4</v>
      </c>
      <c r="AU133" t="s">
        <v>3</v>
      </c>
      <c r="AV133">
        <v>0</v>
      </c>
      <c r="AW133">
        <v>2</v>
      </c>
      <c r="AX133">
        <v>42105421</v>
      </c>
      <c r="AY133">
        <v>1</v>
      </c>
      <c r="AZ133">
        <v>0</v>
      </c>
      <c r="BA133">
        <v>128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Y133*Source!I61</f>
        <v>6.1600000000000002E-2</v>
      </c>
      <c r="CY133">
        <f t="shared" si="28"/>
        <v>1257.75</v>
      </c>
      <c r="CZ133">
        <f t="shared" si="29"/>
        <v>129</v>
      </c>
      <c r="DA133">
        <f t="shared" si="30"/>
        <v>9.75</v>
      </c>
      <c r="DB133">
        <f t="shared" si="31"/>
        <v>51.6</v>
      </c>
      <c r="DC133">
        <f t="shared" si="32"/>
        <v>0</v>
      </c>
    </row>
    <row r="134" spans="1:107" x14ac:dyDescent="0.2">
      <c r="A134">
        <f>ROW(Source!A61)</f>
        <v>61</v>
      </c>
      <c r="B134">
        <v>42104813</v>
      </c>
      <c r="C134">
        <v>42105400</v>
      </c>
      <c r="D134">
        <v>38104604</v>
      </c>
      <c r="E134">
        <v>1</v>
      </c>
      <c r="F134">
        <v>1</v>
      </c>
      <c r="G134">
        <v>1</v>
      </c>
      <c r="H134">
        <v>3</v>
      </c>
      <c r="I134" t="s">
        <v>633</v>
      </c>
      <c r="J134" t="s">
        <v>634</v>
      </c>
      <c r="K134" t="s">
        <v>635</v>
      </c>
      <c r="L134">
        <v>1355</v>
      </c>
      <c r="N134">
        <v>1010</v>
      </c>
      <c r="O134" t="s">
        <v>105</v>
      </c>
      <c r="P134" t="s">
        <v>105</v>
      </c>
      <c r="Q134">
        <v>100</v>
      </c>
      <c r="W134">
        <v>0</v>
      </c>
      <c r="X134">
        <v>1734126689</v>
      </c>
      <c r="Y134">
        <v>0.08</v>
      </c>
      <c r="AA134">
        <v>866.88</v>
      </c>
      <c r="AB134">
        <v>0</v>
      </c>
      <c r="AC134">
        <v>0</v>
      </c>
      <c r="AD134">
        <v>0</v>
      </c>
      <c r="AE134">
        <v>63</v>
      </c>
      <c r="AF134">
        <v>0</v>
      </c>
      <c r="AG134">
        <v>0</v>
      </c>
      <c r="AH134">
        <v>0</v>
      </c>
      <c r="AI134">
        <v>13.76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0.08</v>
      </c>
      <c r="AU134" t="s">
        <v>3</v>
      </c>
      <c r="AV134">
        <v>0</v>
      </c>
      <c r="AW134">
        <v>2</v>
      </c>
      <c r="AX134">
        <v>42105422</v>
      </c>
      <c r="AY134">
        <v>1</v>
      </c>
      <c r="AZ134">
        <v>0</v>
      </c>
      <c r="BA134">
        <v>129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Y134*Source!I61</f>
        <v>1.2319999999999999E-2</v>
      </c>
      <c r="CY134">
        <f t="shared" si="28"/>
        <v>866.88</v>
      </c>
      <c r="CZ134">
        <f t="shared" si="29"/>
        <v>63</v>
      </c>
      <c r="DA134">
        <f t="shared" si="30"/>
        <v>13.76</v>
      </c>
      <c r="DB134">
        <f t="shared" si="31"/>
        <v>5.04</v>
      </c>
      <c r="DC134">
        <f t="shared" si="32"/>
        <v>0</v>
      </c>
    </row>
    <row r="135" spans="1:107" x14ac:dyDescent="0.2">
      <c r="A135">
        <f>ROW(Source!A61)</f>
        <v>61</v>
      </c>
      <c r="B135">
        <v>42104813</v>
      </c>
      <c r="C135">
        <v>42105400</v>
      </c>
      <c r="D135">
        <v>38104605</v>
      </c>
      <c r="E135">
        <v>1</v>
      </c>
      <c r="F135">
        <v>1</v>
      </c>
      <c r="G135">
        <v>1</v>
      </c>
      <c r="H135">
        <v>3</v>
      </c>
      <c r="I135" t="s">
        <v>636</v>
      </c>
      <c r="J135" t="s">
        <v>637</v>
      </c>
      <c r="K135" t="s">
        <v>638</v>
      </c>
      <c r="L135">
        <v>1355</v>
      </c>
      <c r="N135">
        <v>1010</v>
      </c>
      <c r="O135" t="s">
        <v>105</v>
      </c>
      <c r="P135" t="s">
        <v>105</v>
      </c>
      <c r="Q135">
        <v>100</v>
      </c>
      <c r="W135">
        <v>0</v>
      </c>
      <c r="X135">
        <v>-1435239917</v>
      </c>
      <c r="Y135">
        <v>0.08</v>
      </c>
      <c r="AA135">
        <v>866.88</v>
      </c>
      <c r="AB135">
        <v>0</v>
      </c>
      <c r="AC135">
        <v>0</v>
      </c>
      <c r="AD135">
        <v>0</v>
      </c>
      <c r="AE135">
        <v>63</v>
      </c>
      <c r="AF135">
        <v>0</v>
      </c>
      <c r="AG135">
        <v>0</v>
      </c>
      <c r="AH135">
        <v>0</v>
      </c>
      <c r="AI135">
        <v>13.76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0.08</v>
      </c>
      <c r="AU135" t="s">
        <v>3</v>
      </c>
      <c r="AV135">
        <v>0</v>
      </c>
      <c r="AW135">
        <v>2</v>
      </c>
      <c r="AX135">
        <v>42105423</v>
      </c>
      <c r="AY135">
        <v>1</v>
      </c>
      <c r="AZ135">
        <v>0</v>
      </c>
      <c r="BA135">
        <v>130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Y135*Source!I61</f>
        <v>1.2319999999999999E-2</v>
      </c>
      <c r="CY135">
        <f t="shared" si="28"/>
        <v>866.88</v>
      </c>
      <c r="CZ135">
        <f t="shared" si="29"/>
        <v>63</v>
      </c>
      <c r="DA135">
        <f t="shared" si="30"/>
        <v>13.76</v>
      </c>
      <c r="DB135">
        <f t="shared" si="31"/>
        <v>5.04</v>
      </c>
      <c r="DC135">
        <f t="shared" si="32"/>
        <v>0</v>
      </c>
    </row>
    <row r="136" spans="1:107" x14ac:dyDescent="0.2">
      <c r="A136">
        <f>ROW(Source!A61)</f>
        <v>61</v>
      </c>
      <c r="B136">
        <v>42104813</v>
      </c>
      <c r="C136">
        <v>42105400</v>
      </c>
      <c r="D136">
        <v>38104606</v>
      </c>
      <c r="E136">
        <v>1</v>
      </c>
      <c r="F136">
        <v>1</v>
      </c>
      <c r="G136">
        <v>1</v>
      </c>
      <c r="H136">
        <v>3</v>
      </c>
      <c r="I136" t="s">
        <v>293</v>
      </c>
      <c r="J136" t="s">
        <v>295</v>
      </c>
      <c r="K136" t="s">
        <v>294</v>
      </c>
      <c r="L136">
        <v>1301</v>
      </c>
      <c r="N136">
        <v>1003</v>
      </c>
      <c r="O136" t="s">
        <v>168</v>
      </c>
      <c r="P136" t="s">
        <v>168</v>
      </c>
      <c r="Q136">
        <v>1</v>
      </c>
      <c r="W136">
        <v>0</v>
      </c>
      <c r="X136">
        <v>-1377209578</v>
      </c>
      <c r="Y136">
        <v>101</v>
      </c>
      <c r="AA136">
        <v>26.57</v>
      </c>
      <c r="AB136">
        <v>0</v>
      </c>
      <c r="AC136">
        <v>0</v>
      </c>
      <c r="AD136">
        <v>0</v>
      </c>
      <c r="AE136">
        <v>12.3</v>
      </c>
      <c r="AF136">
        <v>0</v>
      </c>
      <c r="AG136">
        <v>0</v>
      </c>
      <c r="AH136">
        <v>0</v>
      </c>
      <c r="AI136">
        <v>2.16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101</v>
      </c>
      <c r="AU136" t="s">
        <v>3</v>
      </c>
      <c r="AV136">
        <v>0</v>
      </c>
      <c r="AW136">
        <v>2</v>
      </c>
      <c r="AX136">
        <v>42105424</v>
      </c>
      <c r="AY136">
        <v>1</v>
      </c>
      <c r="AZ136">
        <v>0</v>
      </c>
      <c r="BA136">
        <v>131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Y136*Source!I61</f>
        <v>15.554</v>
      </c>
      <c r="CY136">
        <f t="shared" si="28"/>
        <v>26.57</v>
      </c>
      <c r="CZ136">
        <f t="shared" si="29"/>
        <v>12.3</v>
      </c>
      <c r="DA136">
        <f t="shared" si="30"/>
        <v>2.16</v>
      </c>
      <c r="DB136">
        <f t="shared" si="31"/>
        <v>1242.3</v>
      </c>
      <c r="DC136">
        <f t="shared" si="32"/>
        <v>0</v>
      </c>
    </row>
    <row r="137" spans="1:107" x14ac:dyDescent="0.2">
      <c r="A137">
        <f>ROW(Source!A62)</f>
        <v>62</v>
      </c>
      <c r="B137">
        <v>42104813</v>
      </c>
      <c r="C137">
        <v>42105425</v>
      </c>
      <c r="D137">
        <v>18410572</v>
      </c>
      <c r="E137">
        <v>1</v>
      </c>
      <c r="F137">
        <v>1</v>
      </c>
      <c r="G137">
        <v>1</v>
      </c>
      <c r="H137">
        <v>1</v>
      </c>
      <c r="I137" t="s">
        <v>461</v>
      </c>
      <c r="J137" t="s">
        <v>3</v>
      </c>
      <c r="K137" t="s">
        <v>462</v>
      </c>
      <c r="L137">
        <v>1369</v>
      </c>
      <c r="N137">
        <v>1013</v>
      </c>
      <c r="O137" t="s">
        <v>437</v>
      </c>
      <c r="P137" t="s">
        <v>437</v>
      </c>
      <c r="Q137">
        <v>1</v>
      </c>
      <c r="W137">
        <v>0</v>
      </c>
      <c r="X137">
        <v>-546915240</v>
      </c>
      <c r="Y137">
        <v>19.135999999999999</v>
      </c>
      <c r="AA137">
        <v>0</v>
      </c>
      <c r="AB137">
        <v>0</v>
      </c>
      <c r="AC137">
        <v>0</v>
      </c>
      <c r="AD137">
        <v>254.01</v>
      </c>
      <c r="AE137">
        <v>0</v>
      </c>
      <c r="AF137">
        <v>0</v>
      </c>
      <c r="AG137">
        <v>0</v>
      </c>
      <c r="AH137">
        <v>254.01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16.64</v>
      </c>
      <c r="AU137" t="s">
        <v>53</v>
      </c>
      <c r="AV137">
        <v>1</v>
      </c>
      <c r="AW137">
        <v>2</v>
      </c>
      <c r="AX137">
        <v>42105432</v>
      </c>
      <c r="AY137">
        <v>1</v>
      </c>
      <c r="AZ137">
        <v>0</v>
      </c>
      <c r="BA137">
        <v>132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Y137*Source!I62</f>
        <v>0.45926400000000001</v>
      </c>
      <c r="CY137">
        <f>AD137</f>
        <v>254.01</v>
      </c>
      <c r="CZ137">
        <f>AH137</f>
        <v>254.01</v>
      </c>
      <c r="DA137">
        <f>AL137</f>
        <v>1</v>
      </c>
      <c r="DB137">
        <f>ROUND((ROUND(AT137*CZ137,2)*1.15),6)</f>
        <v>4860.7394999999997</v>
      </c>
      <c r="DC137">
        <f>ROUND((ROUND(AT137*AG137,2)*1.15),6)</f>
        <v>0</v>
      </c>
    </row>
    <row r="138" spans="1:107" x14ac:dyDescent="0.2">
      <c r="A138">
        <f>ROW(Source!A62)</f>
        <v>62</v>
      </c>
      <c r="B138">
        <v>42104813</v>
      </c>
      <c r="C138">
        <v>42105425</v>
      </c>
      <c r="D138">
        <v>38165408</v>
      </c>
      <c r="E138">
        <v>1</v>
      </c>
      <c r="F138">
        <v>1</v>
      </c>
      <c r="G138">
        <v>1</v>
      </c>
      <c r="H138">
        <v>2</v>
      </c>
      <c r="I138" t="s">
        <v>505</v>
      </c>
      <c r="J138" t="s">
        <v>506</v>
      </c>
      <c r="K138" t="s">
        <v>507</v>
      </c>
      <c r="L138">
        <v>1368</v>
      </c>
      <c r="N138">
        <v>1011</v>
      </c>
      <c r="O138" t="s">
        <v>445</v>
      </c>
      <c r="P138" t="s">
        <v>445</v>
      </c>
      <c r="Q138">
        <v>1</v>
      </c>
      <c r="W138">
        <v>0</v>
      </c>
      <c r="X138">
        <v>-1937814132</v>
      </c>
      <c r="Y138">
        <v>5.75</v>
      </c>
      <c r="AA138">
        <v>0</v>
      </c>
      <c r="AB138">
        <v>12.6</v>
      </c>
      <c r="AC138">
        <v>0</v>
      </c>
      <c r="AD138">
        <v>0</v>
      </c>
      <c r="AE138">
        <v>0</v>
      </c>
      <c r="AF138">
        <v>3</v>
      </c>
      <c r="AG138">
        <v>0</v>
      </c>
      <c r="AH138">
        <v>0</v>
      </c>
      <c r="AI138">
        <v>1</v>
      </c>
      <c r="AJ138">
        <v>4.2</v>
      </c>
      <c r="AK138">
        <v>29.06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4.5999999999999996</v>
      </c>
      <c r="AU138" t="s">
        <v>52</v>
      </c>
      <c r="AV138">
        <v>0</v>
      </c>
      <c r="AW138">
        <v>2</v>
      </c>
      <c r="AX138">
        <v>42105433</v>
      </c>
      <c r="AY138">
        <v>1</v>
      </c>
      <c r="AZ138">
        <v>0</v>
      </c>
      <c r="BA138">
        <v>133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Y138*Source!I62</f>
        <v>0.13800000000000001</v>
      </c>
      <c r="CY138">
        <f>AB138</f>
        <v>12.6</v>
      </c>
      <c r="CZ138">
        <f>AF138</f>
        <v>3</v>
      </c>
      <c r="DA138">
        <f>AJ138</f>
        <v>4.2</v>
      </c>
      <c r="DB138">
        <f>ROUND((ROUND(AT138*CZ138,2)*1.25),6)</f>
        <v>17.25</v>
      </c>
      <c r="DC138">
        <f>ROUND((ROUND(AT138*AG138,2)*1.25),6)</f>
        <v>0</v>
      </c>
    </row>
    <row r="139" spans="1:107" x14ac:dyDescent="0.2">
      <c r="A139">
        <f>ROW(Source!A62)</f>
        <v>62</v>
      </c>
      <c r="B139">
        <v>42104813</v>
      </c>
      <c r="C139">
        <v>42105425</v>
      </c>
      <c r="D139">
        <v>38166127</v>
      </c>
      <c r="E139">
        <v>1</v>
      </c>
      <c r="F139">
        <v>1</v>
      </c>
      <c r="G139">
        <v>1</v>
      </c>
      <c r="H139">
        <v>2</v>
      </c>
      <c r="I139" t="s">
        <v>614</v>
      </c>
      <c r="J139" t="s">
        <v>615</v>
      </c>
      <c r="K139" t="s">
        <v>616</v>
      </c>
      <c r="L139">
        <v>1368</v>
      </c>
      <c r="N139">
        <v>1011</v>
      </c>
      <c r="O139" t="s">
        <v>445</v>
      </c>
      <c r="P139" t="s">
        <v>445</v>
      </c>
      <c r="Q139">
        <v>1</v>
      </c>
      <c r="W139">
        <v>0</v>
      </c>
      <c r="X139">
        <v>-1867053656</v>
      </c>
      <c r="Y139">
        <v>5.75</v>
      </c>
      <c r="AA139">
        <v>0</v>
      </c>
      <c r="AB139">
        <v>7.25</v>
      </c>
      <c r="AC139">
        <v>0</v>
      </c>
      <c r="AD139">
        <v>0</v>
      </c>
      <c r="AE139">
        <v>0</v>
      </c>
      <c r="AF139">
        <v>1.95</v>
      </c>
      <c r="AG139">
        <v>0</v>
      </c>
      <c r="AH139">
        <v>0</v>
      </c>
      <c r="AI139">
        <v>1</v>
      </c>
      <c r="AJ139">
        <v>3.72</v>
      </c>
      <c r="AK139">
        <v>29.06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</v>
      </c>
      <c r="AT139">
        <v>4.5999999999999996</v>
      </c>
      <c r="AU139" t="s">
        <v>52</v>
      </c>
      <c r="AV139">
        <v>0</v>
      </c>
      <c r="AW139">
        <v>2</v>
      </c>
      <c r="AX139">
        <v>42105434</v>
      </c>
      <c r="AY139">
        <v>1</v>
      </c>
      <c r="AZ139">
        <v>0</v>
      </c>
      <c r="BA139">
        <v>134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Y139*Source!I62</f>
        <v>0.13800000000000001</v>
      </c>
      <c r="CY139">
        <f>AB139</f>
        <v>7.25</v>
      </c>
      <c r="CZ139">
        <f>AF139</f>
        <v>1.95</v>
      </c>
      <c r="DA139">
        <f>AJ139</f>
        <v>3.72</v>
      </c>
      <c r="DB139">
        <f>ROUND((ROUND(AT139*CZ139,2)*1.25),6)</f>
        <v>11.2125</v>
      </c>
      <c r="DC139">
        <f>ROUND((ROUND(AT139*AG139,2)*1.25),6)</f>
        <v>0</v>
      </c>
    </row>
    <row r="140" spans="1:107" x14ac:dyDescent="0.2">
      <c r="A140">
        <f>ROW(Source!A62)</f>
        <v>62</v>
      </c>
      <c r="B140">
        <v>42104813</v>
      </c>
      <c r="C140">
        <v>42105425</v>
      </c>
      <c r="D140">
        <v>38166203</v>
      </c>
      <c r="E140">
        <v>1</v>
      </c>
      <c r="F140">
        <v>1</v>
      </c>
      <c r="G140">
        <v>1</v>
      </c>
      <c r="H140">
        <v>2</v>
      </c>
      <c r="I140" t="s">
        <v>602</v>
      </c>
      <c r="J140" t="s">
        <v>603</v>
      </c>
      <c r="K140" t="s">
        <v>604</v>
      </c>
      <c r="L140">
        <v>1368</v>
      </c>
      <c r="N140">
        <v>1011</v>
      </c>
      <c r="O140" t="s">
        <v>445</v>
      </c>
      <c r="P140" t="s">
        <v>445</v>
      </c>
      <c r="Q140">
        <v>1</v>
      </c>
      <c r="W140">
        <v>0</v>
      </c>
      <c r="X140">
        <v>1042522176</v>
      </c>
      <c r="Y140">
        <v>0.44999999999999996</v>
      </c>
      <c r="AA140">
        <v>0</v>
      </c>
      <c r="AB140">
        <v>9.3699999999999992</v>
      </c>
      <c r="AC140">
        <v>0</v>
      </c>
      <c r="AD140">
        <v>0</v>
      </c>
      <c r="AE140">
        <v>0</v>
      </c>
      <c r="AF140">
        <v>0.95</v>
      </c>
      <c r="AG140">
        <v>0</v>
      </c>
      <c r="AH140">
        <v>0</v>
      </c>
      <c r="AI140">
        <v>1</v>
      </c>
      <c r="AJ140">
        <v>9.86</v>
      </c>
      <c r="AK140">
        <v>29.06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</v>
      </c>
      <c r="AT140">
        <v>0.36</v>
      </c>
      <c r="AU140" t="s">
        <v>52</v>
      </c>
      <c r="AV140">
        <v>0</v>
      </c>
      <c r="AW140">
        <v>2</v>
      </c>
      <c r="AX140">
        <v>42105435</v>
      </c>
      <c r="AY140">
        <v>1</v>
      </c>
      <c r="AZ140">
        <v>0</v>
      </c>
      <c r="BA140">
        <v>135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Y140*Source!I62</f>
        <v>1.0799999999999999E-2</v>
      </c>
      <c r="CY140">
        <f>AB140</f>
        <v>9.3699999999999992</v>
      </c>
      <c r="CZ140">
        <f>AF140</f>
        <v>0.95</v>
      </c>
      <c r="DA140">
        <f>AJ140</f>
        <v>9.86</v>
      </c>
      <c r="DB140">
        <f>ROUND((ROUND(AT140*CZ140,2)*1.25),6)</f>
        <v>0.42499999999999999</v>
      </c>
      <c r="DC140">
        <f>ROUND((ROUND(AT140*AG140,2)*1.25),6)</f>
        <v>0</v>
      </c>
    </row>
    <row r="141" spans="1:107" x14ac:dyDescent="0.2">
      <c r="A141">
        <f>ROW(Source!A62)</f>
        <v>62</v>
      </c>
      <c r="B141">
        <v>42104813</v>
      </c>
      <c r="C141">
        <v>42105425</v>
      </c>
      <c r="D141">
        <v>38104072</v>
      </c>
      <c r="E141">
        <v>1</v>
      </c>
      <c r="F141">
        <v>1</v>
      </c>
      <c r="G141">
        <v>1</v>
      </c>
      <c r="H141">
        <v>3</v>
      </c>
      <c r="I141" t="s">
        <v>621</v>
      </c>
      <c r="J141" t="s">
        <v>622</v>
      </c>
      <c r="K141" t="s">
        <v>623</v>
      </c>
      <c r="L141">
        <v>1355</v>
      </c>
      <c r="N141">
        <v>1010</v>
      </c>
      <c r="O141" t="s">
        <v>105</v>
      </c>
      <c r="P141" t="s">
        <v>105</v>
      </c>
      <c r="Q141">
        <v>100</v>
      </c>
      <c r="W141">
        <v>0</v>
      </c>
      <c r="X141">
        <v>-1315386177</v>
      </c>
      <c r="Y141">
        <v>6.7</v>
      </c>
      <c r="AA141">
        <v>21.24</v>
      </c>
      <c r="AB141">
        <v>0</v>
      </c>
      <c r="AC141">
        <v>0</v>
      </c>
      <c r="AD141">
        <v>0</v>
      </c>
      <c r="AE141">
        <v>12</v>
      </c>
      <c r="AF141">
        <v>0</v>
      </c>
      <c r="AG141">
        <v>0</v>
      </c>
      <c r="AH141">
        <v>0</v>
      </c>
      <c r="AI141">
        <v>1.77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6.7</v>
      </c>
      <c r="AU141" t="s">
        <v>3</v>
      </c>
      <c r="AV141">
        <v>0</v>
      </c>
      <c r="AW141">
        <v>2</v>
      </c>
      <c r="AX141">
        <v>42105436</v>
      </c>
      <c r="AY141">
        <v>1</v>
      </c>
      <c r="AZ141">
        <v>0</v>
      </c>
      <c r="BA141">
        <v>136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0.1608</v>
      </c>
      <c r="CY141">
        <f>AA141</f>
        <v>21.24</v>
      </c>
      <c r="CZ141">
        <f>AE141</f>
        <v>12</v>
      </c>
      <c r="DA141">
        <f>AI141</f>
        <v>1.77</v>
      </c>
      <c r="DB141">
        <f>ROUND(ROUND(AT141*CZ141,2),6)</f>
        <v>80.400000000000006</v>
      </c>
      <c r="DC141">
        <f>ROUND(ROUND(AT141*AG141,2),6)</f>
        <v>0</v>
      </c>
    </row>
    <row r="142" spans="1:107" x14ac:dyDescent="0.2">
      <c r="A142">
        <f>ROW(Source!A62)</f>
        <v>62</v>
      </c>
      <c r="B142">
        <v>42104813</v>
      </c>
      <c r="C142">
        <v>42105425</v>
      </c>
      <c r="D142">
        <v>38124810</v>
      </c>
      <c r="E142">
        <v>1</v>
      </c>
      <c r="F142">
        <v>1</v>
      </c>
      <c r="G142">
        <v>1</v>
      </c>
      <c r="H142">
        <v>3</v>
      </c>
      <c r="I142" t="s">
        <v>166</v>
      </c>
      <c r="J142" t="s">
        <v>169</v>
      </c>
      <c r="K142" t="s">
        <v>167</v>
      </c>
      <c r="L142">
        <v>1301</v>
      </c>
      <c r="N142">
        <v>1003</v>
      </c>
      <c r="O142" t="s">
        <v>168</v>
      </c>
      <c r="P142" t="s">
        <v>168</v>
      </c>
      <c r="Q142">
        <v>1</v>
      </c>
      <c r="W142">
        <v>0</v>
      </c>
      <c r="X142">
        <v>1120591520</v>
      </c>
      <c r="Y142">
        <v>105</v>
      </c>
      <c r="AA142">
        <v>124.58</v>
      </c>
      <c r="AB142">
        <v>0</v>
      </c>
      <c r="AC142">
        <v>0</v>
      </c>
      <c r="AD142">
        <v>0</v>
      </c>
      <c r="AE142">
        <v>56.37</v>
      </c>
      <c r="AF142">
        <v>0</v>
      </c>
      <c r="AG142">
        <v>0</v>
      </c>
      <c r="AH142">
        <v>0</v>
      </c>
      <c r="AI142">
        <v>2.21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3</v>
      </c>
      <c r="AT142">
        <v>105</v>
      </c>
      <c r="AU142" t="s">
        <v>3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3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2.52</v>
      </c>
      <c r="CY142">
        <f>AA142</f>
        <v>124.58</v>
      </c>
      <c r="CZ142">
        <f>AE142</f>
        <v>56.37</v>
      </c>
      <c r="DA142">
        <f>AI142</f>
        <v>2.21</v>
      </c>
      <c r="DB142">
        <f>ROUND(ROUND(AT142*CZ142,2),6)</f>
        <v>5918.85</v>
      </c>
      <c r="DC142">
        <f>ROUND(ROUND(AT142*AG142,2),6)</f>
        <v>0</v>
      </c>
    </row>
    <row r="143" spans="1:107" x14ac:dyDescent="0.2">
      <c r="A143">
        <f>ROW(Source!A98)</f>
        <v>98</v>
      </c>
      <c r="B143">
        <v>42104813</v>
      </c>
      <c r="C143">
        <v>42105439</v>
      </c>
      <c r="D143">
        <v>18409850</v>
      </c>
      <c r="E143">
        <v>1</v>
      </c>
      <c r="F143">
        <v>1</v>
      </c>
      <c r="G143">
        <v>1</v>
      </c>
      <c r="H143">
        <v>1</v>
      </c>
      <c r="I143" t="s">
        <v>503</v>
      </c>
      <c r="J143" t="s">
        <v>3</v>
      </c>
      <c r="K143" t="s">
        <v>504</v>
      </c>
      <c r="L143">
        <v>1369</v>
      </c>
      <c r="N143">
        <v>1013</v>
      </c>
      <c r="O143" t="s">
        <v>437</v>
      </c>
      <c r="P143" t="s">
        <v>437</v>
      </c>
      <c r="Q143">
        <v>1</v>
      </c>
      <c r="W143">
        <v>0</v>
      </c>
      <c r="X143">
        <v>855544366</v>
      </c>
      <c r="Y143">
        <v>119.6</v>
      </c>
      <c r="AA143">
        <v>0</v>
      </c>
      <c r="AB143">
        <v>0</v>
      </c>
      <c r="AC143">
        <v>0</v>
      </c>
      <c r="AD143">
        <v>263.61</v>
      </c>
      <c r="AE143">
        <v>0</v>
      </c>
      <c r="AF143">
        <v>0</v>
      </c>
      <c r="AG143">
        <v>0</v>
      </c>
      <c r="AH143">
        <v>263.61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104</v>
      </c>
      <c r="AU143" t="s">
        <v>53</v>
      </c>
      <c r="AV143">
        <v>1</v>
      </c>
      <c r="AW143">
        <v>2</v>
      </c>
      <c r="AX143">
        <v>42105455</v>
      </c>
      <c r="AY143">
        <v>1</v>
      </c>
      <c r="AZ143">
        <v>0</v>
      </c>
      <c r="BA143">
        <v>138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Y143*Source!I98</f>
        <v>13.754</v>
      </c>
      <c r="CY143">
        <f>AD143</f>
        <v>263.61</v>
      </c>
      <c r="CZ143">
        <f>AH143</f>
        <v>263.61</v>
      </c>
      <c r="DA143">
        <f>AL143</f>
        <v>1</v>
      </c>
      <c r="DB143">
        <f>ROUND((ROUND(AT143*CZ143,2)*1.15),6)</f>
        <v>31527.756000000001</v>
      </c>
      <c r="DC143">
        <f>ROUND((ROUND(AT143*AG143,2)*1.15),6)</f>
        <v>0</v>
      </c>
    </row>
    <row r="144" spans="1:107" x14ac:dyDescent="0.2">
      <c r="A144">
        <f>ROW(Source!A98)</f>
        <v>98</v>
      </c>
      <c r="B144">
        <v>42104813</v>
      </c>
      <c r="C144">
        <v>42105439</v>
      </c>
      <c r="D144">
        <v>38165408</v>
      </c>
      <c r="E144">
        <v>1</v>
      </c>
      <c r="F144">
        <v>1</v>
      </c>
      <c r="G144">
        <v>1</v>
      </c>
      <c r="H144">
        <v>2</v>
      </c>
      <c r="I144" t="s">
        <v>505</v>
      </c>
      <c r="J144" t="s">
        <v>506</v>
      </c>
      <c r="K144" t="s">
        <v>507</v>
      </c>
      <c r="L144">
        <v>1368</v>
      </c>
      <c r="N144">
        <v>1011</v>
      </c>
      <c r="O144" t="s">
        <v>445</v>
      </c>
      <c r="P144" t="s">
        <v>445</v>
      </c>
      <c r="Q144">
        <v>1</v>
      </c>
      <c r="W144">
        <v>0</v>
      </c>
      <c r="X144">
        <v>-1937814132</v>
      </c>
      <c r="Y144">
        <v>3.625</v>
      </c>
      <c r="AA144">
        <v>0</v>
      </c>
      <c r="AB144">
        <v>12.6</v>
      </c>
      <c r="AC144">
        <v>0</v>
      </c>
      <c r="AD144">
        <v>0</v>
      </c>
      <c r="AE144">
        <v>0</v>
      </c>
      <c r="AF144">
        <v>3</v>
      </c>
      <c r="AG144">
        <v>0</v>
      </c>
      <c r="AH144">
        <v>0</v>
      </c>
      <c r="AI144">
        <v>1</v>
      </c>
      <c r="AJ144">
        <v>4.2</v>
      </c>
      <c r="AK144">
        <v>29.06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2.9</v>
      </c>
      <c r="AU144" t="s">
        <v>52</v>
      </c>
      <c r="AV144">
        <v>0</v>
      </c>
      <c r="AW144">
        <v>2</v>
      </c>
      <c r="AX144">
        <v>42105456</v>
      </c>
      <c r="AY144">
        <v>1</v>
      </c>
      <c r="AZ144">
        <v>0</v>
      </c>
      <c r="BA144">
        <v>139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Y144*Source!I98</f>
        <v>0.416875</v>
      </c>
      <c r="CY144">
        <f>AB144</f>
        <v>12.6</v>
      </c>
      <c r="CZ144">
        <f>AF144</f>
        <v>3</v>
      </c>
      <c r="DA144">
        <f>AJ144</f>
        <v>4.2</v>
      </c>
      <c r="DB144">
        <f>ROUND((ROUND(AT144*CZ144,2)*1.25),6)</f>
        <v>10.875</v>
      </c>
      <c r="DC144">
        <f>ROUND((ROUND(AT144*AG144,2)*1.25),6)</f>
        <v>0</v>
      </c>
    </row>
    <row r="145" spans="1:107" x14ac:dyDescent="0.2">
      <c r="A145">
        <f>ROW(Source!A98)</f>
        <v>98</v>
      </c>
      <c r="B145">
        <v>42104813</v>
      </c>
      <c r="C145">
        <v>42105439</v>
      </c>
      <c r="D145">
        <v>38166159</v>
      </c>
      <c r="E145">
        <v>1</v>
      </c>
      <c r="F145">
        <v>1</v>
      </c>
      <c r="G145">
        <v>1</v>
      </c>
      <c r="H145">
        <v>2</v>
      </c>
      <c r="I145" t="s">
        <v>508</v>
      </c>
      <c r="J145" t="s">
        <v>509</v>
      </c>
      <c r="K145" t="s">
        <v>510</v>
      </c>
      <c r="L145">
        <v>1368</v>
      </c>
      <c r="N145">
        <v>1011</v>
      </c>
      <c r="O145" t="s">
        <v>445</v>
      </c>
      <c r="P145" t="s">
        <v>445</v>
      </c>
      <c r="Q145">
        <v>1</v>
      </c>
      <c r="W145">
        <v>0</v>
      </c>
      <c r="X145">
        <v>1535098105</v>
      </c>
      <c r="Y145">
        <v>0.70000000000000007</v>
      </c>
      <c r="AA145">
        <v>0</v>
      </c>
      <c r="AB145">
        <v>186.76</v>
      </c>
      <c r="AC145">
        <v>0</v>
      </c>
      <c r="AD145">
        <v>0</v>
      </c>
      <c r="AE145">
        <v>0</v>
      </c>
      <c r="AF145">
        <v>33.590000000000003</v>
      </c>
      <c r="AG145">
        <v>0</v>
      </c>
      <c r="AH145">
        <v>0</v>
      </c>
      <c r="AI145">
        <v>1</v>
      </c>
      <c r="AJ145">
        <v>5.56</v>
      </c>
      <c r="AK145">
        <v>29.06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3</v>
      </c>
      <c r="AT145">
        <v>0.56000000000000005</v>
      </c>
      <c r="AU145" t="s">
        <v>52</v>
      </c>
      <c r="AV145">
        <v>0</v>
      </c>
      <c r="AW145">
        <v>2</v>
      </c>
      <c r="AX145">
        <v>42105457</v>
      </c>
      <c r="AY145">
        <v>1</v>
      </c>
      <c r="AZ145">
        <v>0</v>
      </c>
      <c r="BA145">
        <v>140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Y145*Source!I98</f>
        <v>8.0500000000000016E-2</v>
      </c>
      <c r="CY145">
        <f>AB145</f>
        <v>186.76</v>
      </c>
      <c r="CZ145">
        <f>AF145</f>
        <v>33.590000000000003</v>
      </c>
      <c r="DA145">
        <f>AJ145</f>
        <v>5.56</v>
      </c>
      <c r="DB145">
        <f>ROUND((ROUND(AT145*CZ145,2)*1.25),6)</f>
        <v>23.512499999999999</v>
      </c>
      <c r="DC145">
        <f>ROUND((ROUND(AT145*AG145,2)*1.25),6)</f>
        <v>0</v>
      </c>
    </row>
    <row r="146" spans="1:107" x14ac:dyDescent="0.2">
      <c r="A146">
        <f>ROW(Source!A98)</f>
        <v>98</v>
      </c>
      <c r="B146">
        <v>42104813</v>
      </c>
      <c r="C146">
        <v>42105439</v>
      </c>
      <c r="D146">
        <v>38166196</v>
      </c>
      <c r="E146">
        <v>1</v>
      </c>
      <c r="F146">
        <v>1</v>
      </c>
      <c r="G146">
        <v>1</v>
      </c>
      <c r="H146">
        <v>2</v>
      </c>
      <c r="I146" t="s">
        <v>511</v>
      </c>
      <c r="J146" t="s">
        <v>512</v>
      </c>
      <c r="K146" t="s">
        <v>513</v>
      </c>
      <c r="L146">
        <v>1368</v>
      </c>
      <c r="N146">
        <v>1011</v>
      </c>
      <c r="O146" t="s">
        <v>445</v>
      </c>
      <c r="P146" t="s">
        <v>445</v>
      </c>
      <c r="Q146">
        <v>1</v>
      </c>
      <c r="W146">
        <v>0</v>
      </c>
      <c r="X146">
        <v>-991672839</v>
      </c>
      <c r="Y146">
        <v>0.75</v>
      </c>
      <c r="AA146">
        <v>0</v>
      </c>
      <c r="AB146">
        <v>31.82</v>
      </c>
      <c r="AC146">
        <v>0</v>
      </c>
      <c r="AD146">
        <v>0</v>
      </c>
      <c r="AE146">
        <v>0</v>
      </c>
      <c r="AF146">
        <v>2.08</v>
      </c>
      <c r="AG146">
        <v>0</v>
      </c>
      <c r="AH146">
        <v>0</v>
      </c>
      <c r="AI146">
        <v>1</v>
      </c>
      <c r="AJ146">
        <v>15.3</v>
      </c>
      <c r="AK146">
        <v>29.06</v>
      </c>
      <c r="AL146">
        <v>1</v>
      </c>
      <c r="AN146">
        <v>0</v>
      </c>
      <c r="AO146">
        <v>1</v>
      </c>
      <c r="AP146">
        <v>1</v>
      </c>
      <c r="AQ146">
        <v>0</v>
      </c>
      <c r="AR146">
        <v>0</v>
      </c>
      <c r="AS146" t="s">
        <v>3</v>
      </c>
      <c r="AT146">
        <v>0.6</v>
      </c>
      <c r="AU146" t="s">
        <v>52</v>
      </c>
      <c r="AV146">
        <v>0</v>
      </c>
      <c r="AW146">
        <v>2</v>
      </c>
      <c r="AX146">
        <v>42105458</v>
      </c>
      <c r="AY146">
        <v>1</v>
      </c>
      <c r="AZ146">
        <v>0</v>
      </c>
      <c r="BA146">
        <v>141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Y146*Source!I98</f>
        <v>8.6250000000000007E-2</v>
      </c>
      <c r="CY146">
        <f>AB146</f>
        <v>31.82</v>
      </c>
      <c r="CZ146">
        <f>AF146</f>
        <v>2.08</v>
      </c>
      <c r="DA146">
        <f>AJ146</f>
        <v>15.3</v>
      </c>
      <c r="DB146">
        <f>ROUND((ROUND(AT146*CZ146,2)*1.25),6)</f>
        <v>1.5625</v>
      </c>
      <c r="DC146">
        <f>ROUND((ROUND(AT146*AG146,2)*1.25),6)</f>
        <v>0</v>
      </c>
    </row>
    <row r="147" spans="1:107" x14ac:dyDescent="0.2">
      <c r="A147">
        <f>ROW(Source!A98)</f>
        <v>98</v>
      </c>
      <c r="B147">
        <v>42104813</v>
      </c>
      <c r="C147">
        <v>42105439</v>
      </c>
      <c r="D147">
        <v>38102562</v>
      </c>
      <c r="E147">
        <v>1</v>
      </c>
      <c r="F147">
        <v>1</v>
      </c>
      <c r="G147">
        <v>1</v>
      </c>
      <c r="H147">
        <v>3</v>
      </c>
      <c r="I147" t="s">
        <v>514</v>
      </c>
      <c r="J147" t="s">
        <v>515</v>
      </c>
      <c r="K147" t="s">
        <v>516</v>
      </c>
      <c r="L147">
        <v>1346</v>
      </c>
      <c r="N147">
        <v>1009</v>
      </c>
      <c r="O147" t="s">
        <v>475</v>
      </c>
      <c r="P147" t="s">
        <v>475</v>
      </c>
      <c r="Q147">
        <v>1</v>
      </c>
      <c r="W147">
        <v>0</v>
      </c>
      <c r="X147">
        <v>-946734149</v>
      </c>
      <c r="Y147">
        <v>22</v>
      </c>
      <c r="AA147">
        <v>61.67</v>
      </c>
      <c r="AB147">
        <v>0</v>
      </c>
      <c r="AC147">
        <v>0</v>
      </c>
      <c r="AD147">
        <v>0</v>
      </c>
      <c r="AE147">
        <v>46.72</v>
      </c>
      <c r="AF147">
        <v>0</v>
      </c>
      <c r="AG147">
        <v>0</v>
      </c>
      <c r="AH147">
        <v>0</v>
      </c>
      <c r="AI147">
        <v>1.32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22</v>
      </c>
      <c r="AU147" t="s">
        <v>3</v>
      </c>
      <c r="AV147">
        <v>0</v>
      </c>
      <c r="AW147">
        <v>2</v>
      </c>
      <c r="AX147">
        <v>42105459</v>
      </c>
      <c r="AY147">
        <v>1</v>
      </c>
      <c r="AZ147">
        <v>0</v>
      </c>
      <c r="BA147">
        <v>142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Y147*Source!I98</f>
        <v>2.5300000000000002</v>
      </c>
      <c r="CY147">
        <f t="shared" ref="CY147:CY157" si="33">AA147</f>
        <v>61.67</v>
      </c>
      <c r="CZ147">
        <f t="shared" ref="CZ147:CZ157" si="34">AE147</f>
        <v>46.72</v>
      </c>
      <c r="DA147">
        <f t="shared" ref="DA147:DA157" si="35">AI147</f>
        <v>1.32</v>
      </c>
      <c r="DB147">
        <f t="shared" ref="DB147:DB157" si="36">ROUND(ROUND(AT147*CZ147,2),6)</f>
        <v>1027.8399999999999</v>
      </c>
      <c r="DC147">
        <f t="shared" ref="DC147:DC157" si="37">ROUND(ROUND(AT147*AG147,2),6)</f>
        <v>0</v>
      </c>
    </row>
    <row r="148" spans="1:107" x14ac:dyDescent="0.2">
      <c r="A148">
        <f>ROW(Source!A98)</f>
        <v>98</v>
      </c>
      <c r="B148">
        <v>42104813</v>
      </c>
      <c r="C148">
        <v>42105439</v>
      </c>
      <c r="D148">
        <v>38102571</v>
      </c>
      <c r="E148">
        <v>1</v>
      </c>
      <c r="F148">
        <v>1</v>
      </c>
      <c r="G148">
        <v>1</v>
      </c>
      <c r="H148">
        <v>3</v>
      </c>
      <c r="I148" t="s">
        <v>517</v>
      </c>
      <c r="J148" t="s">
        <v>518</v>
      </c>
      <c r="K148" t="s">
        <v>519</v>
      </c>
      <c r="L148">
        <v>1346</v>
      </c>
      <c r="N148">
        <v>1009</v>
      </c>
      <c r="O148" t="s">
        <v>475</v>
      </c>
      <c r="P148" t="s">
        <v>475</v>
      </c>
      <c r="Q148">
        <v>1</v>
      </c>
      <c r="W148">
        <v>0</v>
      </c>
      <c r="X148">
        <v>-1873276207</v>
      </c>
      <c r="Y148">
        <v>92</v>
      </c>
      <c r="AA148">
        <v>15.84</v>
      </c>
      <c r="AB148">
        <v>0</v>
      </c>
      <c r="AC148">
        <v>0</v>
      </c>
      <c r="AD148">
        <v>0</v>
      </c>
      <c r="AE148">
        <v>3.18</v>
      </c>
      <c r="AF148">
        <v>0</v>
      </c>
      <c r="AG148">
        <v>0</v>
      </c>
      <c r="AH148">
        <v>0</v>
      </c>
      <c r="AI148">
        <v>4.9800000000000004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92</v>
      </c>
      <c r="AU148" t="s">
        <v>3</v>
      </c>
      <c r="AV148">
        <v>0</v>
      </c>
      <c r="AW148">
        <v>2</v>
      </c>
      <c r="AX148">
        <v>42105460</v>
      </c>
      <c r="AY148">
        <v>1</v>
      </c>
      <c r="AZ148">
        <v>0</v>
      </c>
      <c r="BA148">
        <v>143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Y148*Source!I98</f>
        <v>10.58</v>
      </c>
      <c r="CY148">
        <f t="shared" si="33"/>
        <v>15.84</v>
      </c>
      <c r="CZ148">
        <f t="shared" si="34"/>
        <v>3.18</v>
      </c>
      <c r="DA148">
        <f t="shared" si="35"/>
        <v>4.9800000000000004</v>
      </c>
      <c r="DB148">
        <f t="shared" si="36"/>
        <v>292.56</v>
      </c>
      <c r="DC148">
        <f t="shared" si="37"/>
        <v>0</v>
      </c>
    </row>
    <row r="149" spans="1:107" x14ac:dyDescent="0.2">
      <c r="A149">
        <f>ROW(Source!A98)</f>
        <v>98</v>
      </c>
      <c r="B149">
        <v>42104813</v>
      </c>
      <c r="C149">
        <v>42105439</v>
      </c>
      <c r="D149">
        <v>38102594</v>
      </c>
      <c r="E149">
        <v>1</v>
      </c>
      <c r="F149">
        <v>1</v>
      </c>
      <c r="G149">
        <v>1</v>
      </c>
      <c r="H149">
        <v>3</v>
      </c>
      <c r="I149" t="s">
        <v>520</v>
      </c>
      <c r="J149" t="s">
        <v>521</v>
      </c>
      <c r="K149" t="s">
        <v>522</v>
      </c>
      <c r="L149">
        <v>1301</v>
      </c>
      <c r="N149">
        <v>1003</v>
      </c>
      <c r="O149" t="s">
        <v>168</v>
      </c>
      <c r="P149" t="s">
        <v>168</v>
      </c>
      <c r="Q149">
        <v>1</v>
      </c>
      <c r="W149">
        <v>0</v>
      </c>
      <c r="X149">
        <v>-1957188591</v>
      </c>
      <c r="Y149">
        <v>227</v>
      </c>
      <c r="AA149">
        <v>1.1000000000000001</v>
      </c>
      <c r="AB149">
        <v>0</v>
      </c>
      <c r="AC149">
        <v>0</v>
      </c>
      <c r="AD149">
        <v>0</v>
      </c>
      <c r="AE149">
        <v>0.17</v>
      </c>
      <c r="AF149">
        <v>0</v>
      </c>
      <c r="AG149">
        <v>0</v>
      </c>
      <c r="AH149">
        <v>0</v>
      </c>
      <c r="AI149">
        <v>6.47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227</v>
      </c>
      <c r="AU149" t="s">
        <v>3</v>
      </c>
      <c r="AV149">
        <v>0</v>
      </c>
      <c r="AW149">
        <v>2</v>
      </c>
      <c r="AX149">
        <v>42105461</v>
      </c>
      <c r="AY149">
        <v>1</v>
      </c>
      <c r="AZ149">
        <v>0</v>
      </c>
      <c r="BA149">
        <v>144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Y149*Source!I98</f>
        <v>26.105</v>
      </c>
      <c r="CY149">
        <f t="shared" si="33"/>
        <v>1.1000000000000001</v>
      </c>
      <c r="CZ149">
        <f t="shared" si="34"/>
        <v>0.17</v>
      </c>
      <c r="DA149">
        <f t="shared" si="35"/>
        <v>6.47</v>
      </c>
      <c r="DB149">
        <f t="shared" si="36"/>
        <v>38.590000000000003</v>
      </c>
      <c r="DC149">
        <f t="shared" si="37"/>
        <v>0</v>
      </c>
    </row>
    <row r="150" spans="1:107" x14ac:dyDescent="0.2">
      <c r="A150">
        <f>ROW(Source!A98)</f>
        <v>98</v>
      </c>
      <c r="B150">
        <v>42104813</v>
      </c>
      <c r="C150">
        <v>42105439</v>
      </c>
      <c r="D150">
        <v>38102600</v>
      </c>
      <c r="E150">
        <v>1</v>
      </c>
      <c r="F150">
        <v>1</v>
      </c>
      <c r="G150">
        <v>1</v>
      </c>
      <c r="H150">
        <v>3</v>
      </c>
      <c r="I150" t="s">
        <v>523</v>
      </c>
      <c r="J150" t="s">
        <v>524</v>
      </c>
      <c r="K150" t="s">
        <v>525</v>
      </c>
      <c r="L150">
        <v>1308</v>
      </c>
      <c r="N150">
        <v>1003</v>
      </c>
      <c r="O150" t="s">
        <v>236</v>
      </c>
      <c r="P150" t="s">
        <v>236</v>
      </c>
      <c r="Q150">
        <v>100</v>
      </c>
      <c r="W150">
        <v>0</v>
      </c>
      <c r="X150">
        <v>-2072982832</v>
      </c>
      <c r="Y150">
        <v>1.77</v>
      </c>
      <c r="AA150">
        <v>1524.24</v>
      </c>
      <c r="AB150">
        <v>0</v>
      </c>
      <c r="AC150">
        <v>0</v>
      </c>
      <c r="AD150">
        <v>0</v>
      </c>
      <c r="AE150">
        <v>174</v>
      </c>
      <c r="AF150">
        <v>0</v>
      </c>
      <c r="AG150">
        <v>0</v>
      </c>
      <c r="AH150">
        <v>0</v>
      </c>
      <c r="AI150">
        <v>8.76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1.77</v>
      </c>
      <c r="AU150" t="s">
        <v>3</v>
      </c>
      <c r="AV150">
        <v>0</v>
      </c>
      <c r="AW150">
        <v>2</v>
      </c>
      <c r="AX150">
        <v>42105462</v>
      </c>
      <c r="AY150">
        <v>1</v>
      </c>
      <c r="AZ150">
        <v>0</v>
      </c>
      <c r="BA150">
        <v>145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Y150*Source!I98</f>
        <v>0.20355000000000001</v>
      </c>
      <c r="CY150">
        <f t="shared" si="33"/>
        <v>1524.24</v>
      </c>
      <c r="CZ150">
        <f t="shared" si="34"/>
        <v>174</v>
      </c>
      <c r="DA150">
        <f t="shared" si="35"/>
        <v>8.76</v>
      </c>
      <c r="DB150">
        <f t="shared" si="36"/>
        <v>307.98</v>
      </c>
      <c r="DC150">
        <f t="shared" si="37"/>
        <v>0</v>
      </c>
    </row>
    <row r="151" spans="1:107" x14ac:dyDescent="0.2">
      <c r="A151">
        <f>ROW(Source!A98)</f>
        <v>98</v>
      </c>
      <c r="B151">
        <v>42104813</v>
      </c>
      <c r="C151">
        <v>42105439</v>
      </c>
      <c r="D151">
        <v>38102605</v>
      </c>
      <c r="E151">
        <v>1</v>
      </c>
      <c r="F151">
        <v>1</v>
      </c>
      <c r="G151">
        <v>1</v>
      </c>
      <c r="H151">
        <v>3</v>
      </c>
      <c r="I151" t="s">
        <v>639</v>
      </c>
      <c r="J151" t="s">
        <v>640</v>
      </c>
      <c r="K151" t="s">
        <v>641</v>
      </c>
      <c r="L151">
        <v>1301</v>
      </c>
      <c r="N151">
        <v>1003</v>
      </c>
      <c r="O151" t="s">
        <v>168</v>
      </c>
      <c r="P151" t="s">
        <v>168</v>
      </c>
      <c r="Q151">
        <v>1</v>
      </c>
      <c r="W151">
        <v>0</v>
      </c>
      <c r="X151">
        <v>781211409</v>
      </c>
      <c r="Y151">
        <v>126</v>
      </c>
      <c r="AA151">
        <v>4.5</v>
      </c>
      <c r="AB151">
        <v>0</v>
      </c>
      <c r="AC151">
        <v>0</v>
      </c>
      <c r="AD151">
        <v>0</v>
      </c>
      <c r="AE151">
        <v>0.6</v>
      </c>
      <c r="AF151">
        <v>0</v>
      </c>
      <c r="AG151">
        <v>0</v>
      </c>
      <c r="AH151">
        <v>0</v>
      </c>
      <c r="AI151">
        <v>7.5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126</v>
      </c>
      <c r="AU151" t="s">
        <v>3</v>
      </c>
      <c r="AV151">
        <v>0</v>
      </c>
      <c r="AW151">
        <v>2</v>
      </c>
      <c r="AX151">
        <v>42105463</v>
      </c>
      <c r="AY151">
        <v>1</v>
      </c>
      <c r="AZ151">
        <v>0</v>
      </c>
      <c r="BA151">
        <v>146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Y151*Source!I98</f>
        <v>14.49</v>
      </c>
      <c r="CY151">
        <f t="shared" si="33"/>
        <v>4.5</v>
      </c>
      <c r="CZ151">
        <f t="shared" si="34"/>
        <v>0.6</v>
      </c>
      <c r="DA151">
        <f t="shared" si="35"/>
        <v>7.5</v>
      </c>
      <c r="DB151">
        <f t="shared" si="36"/>
        <v>75.599999999999994</v>
      </c>
      <c r="DC151">
        <f t="shared" si="37"/>
        <v>0</v>
      </c>
    </row>
    <row r="152" spans="1:107" x14ac:dyDescent="0.2">
      <c r="A152">
        <f>ROW(Source!A98)</f>
        <v>98</v>
      </c>
      <c r="B152">
        <v>42104813</v>
      </c>
      <c r="C152">
        <v>42105439</v>
      </c>
      <c r="D152">
        <v>38102632</v>
      </c>
      <c r="E152">
        <v>1</v>
      </c>
      <c r="F152">
        <v>1</v>
      </c>
      <c r="G152">
        <v>1</v>
      </c>
      <c r="H152">
        <v>3</v>
      </c>
      <c r="I152" t="s">
        <v>642</v>
      </c>
      <c r="J152" t="s">
        <v>643</v>
      </c>
      <c r="K152" t="s">
        <v>644</v>
      </c>
      <c r="L152">
        <v>1327</v>
      </c>
      <c r="N152">
        <v>1005</v>
      </c>
      <c r="O152" t="s">
        <v>321</v>
      </c>
      <c r="P152" t="s">
        <v>321</v>
      </c>
      <c r="Q152">
        <v>1</v>
      </c>
      <c r="W152">
        <v>0</v>
      </c>
      <c r="X152">
        <v>1325549333</v>
      </c>
      <c r="Y152">
        <v>210</v>
      </c>
      <c r="AA152">
        <v>174.83</v>
      </c>
      <c r="AB152">
        <v>0</v>
      </c>
      <c r="AC152">
        <v>0</v>
      </c>
      <c r="AD152">
        <v>0</v>
      </c>
      <c r="AE152">
        <v>27.36</v>
      </c>
      <c r="AF152">
        <v>0</v>
      </c>
      <c r="AG152">
        <v>0</v>
      </c>
      <c r="AH152">
        <v>0</v>
      </c>
      <c r="AI152">
        <v>6.39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210</v>
      </c>
      <c r="AU152" t="s">
        <v>3</v>
      </c>
      <c r="AV152">
        <v>0</v>
      </c>
      <c r="AW152">
        <v>2</v>
      </c>
      <c r="AX152">
        <v>42105464</v>
      </c>
      <c r="AY152">
        <v>1</v>
      </c>
      <c r="AZ152">
        <v>0</v>
      </c>
      <c r="BA152">
        <v>147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Y152*Source!I98</f>
        <v>24.150000000000002</v>
      </c>
      <c r="CY152">
        <f t="shared" si="33"/>
        <v>174.83</v>
      </c>
      <c r="CZ152">
        <f t="shared" si="34"/>
        <v>27.36</v>
      </c>
      <c r="DA152">
        <f t="shared" si="35"/>
        <v>6.39</v>
      </c>
      <c r="DB152">
        <f t="shared" si="36"/>
        <v>5745.6</v>
      </c>
      <c r="DC152">
        <f t="shared" si="37"/>
        <v>0</v>
      </c>
    </row>
    <row r="153" spans="1:107" x14ac:dyDescent="0.2">
      <c r="A153">
        <f>ROW(Source!A98)</f>
        <v>98</v>
      </c>
      <c r="B153">
        <v>42104813</v>
      </c>
      <c r="C153">
        <v>42105439</v>
      </c>
      <c r="D153">
        <v>38102699</v>
      </c>
      <c r="E153">
        <v>1</v>
      </c>
      <c r="F153">
        <v>1</v>
      </c>
      <c r="G153">
        <v>1</v>
      </c>
      <c r="H153">
        <v>3</v>
      </c>
      <c r="I153" t="s">
        <v>535</v>
      </c>
      <c r="J153" t="s">
        <v>536</v>
      </c>
      <c r="K153" t="s">
        <v>537</v>
      </c>
      <c r="L153">
        <v>1355</v>
      </c>
      <c r="N153">
        <v>1010</v>
      </c>
      <c r="O153" t="s">
        <v>105</v>
      </c>
      <c r="P153" t="s">
        <v>105</v>
      </c>
      <c r="Q153">
        <v>100</v>
      </c>
      <c r="W153">
        <v>0</v>
      </c>
      <c r="X153">
        <v>1118835329</v>
      </c>
      <c r="Y153">
        <v>35.33</v>
      </c>
      <c r="AA153">
        <v>33.880000000000003</v>
      </c>
      <c r="AB153">
        <v>0</v>
      </c>
      <c r="AC153">
        <v>0</v>
      </c>
      <c r="AD153">
        <v>0</v>
      </c>
      <c r="AE153">
        <v>4</v>
      </c>
      <c r="AF153">
        <v>0</v>
      </c>
      <c r="AG153">
        <v>0</v>
      </c>
      <c r="AH153">
        <v>0</v>
      </c>
      <c r="AI153">
        <v>8.4700000000000006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35.33</v>
      </c>
      <c r="AU153" t="s">
        <v>3</v>
      </c>
      <c r="AV153">
        <v>0</v>
      </c>
      <c r="AW153">
        <v>2</v>
      </c>
      <c r="AX153">
        <v>42105465</v>
      </c>
      <c r="AY153">
        <v>1</v>
      </c>
      <c r="AZ153">
        <v>0</v>
      </c>
      <c r="BA153">
        <v>148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Y153*Source!I98</f>
        <v>4.0629499999999998</v>
      </c>
      <c r="CY153">
        <f t="shared" si="33"/>
        <v>33.880000000000003</v>
      </c>
      <c r="CZ153">
        <f t="shared" si="34"/>
        <v>4</v>
      </c>
      <c r="DA153">
        <f t="shared" si="35"/>
        <v>8.4700000000000006</v>
      </c>
      <c r="DB153">
        <f t="shared" si="36"/>
        <v>141.32</v>
      </c>
      <c r="DC153">
        <f t="shared" si="37"/>
        <v>0</v>
      </c>
    </row>
    <row r="154" spans="1:107" x14ac:dyDescent="0.2">
      <c r="A154">
        <f>ROW(Source!A98)</f>
        <v>98</v>
      </c>
      <c r="B154">
        <v>42104813</v>
      </c>
      <c r="C154">
        <v>42105439</v>
      </c>
      <c r="D154">
        <v>38102702</v>
      </c>
      <c r="E154">
        <v>1</v>
      </c>
      <c r="F154">
        <v>1</v>
      </c>
      <c r="G154">
        <v>1</v>
      </c>
      <c r="H154">
        <v>3</v>
      </c>
      <c r="I154" t="s">
        <v>541</v>
      </c>
      <c r="J154" t="s">
        <v>542</v>
      </c>
      <c r="K154" t="s">
        <v>543</v>
      </c>
      <c r="L154">
        <v>1355</v>
      </c>
      <c r="N154">
        <v>1010</v>
      </c>
      <c r="O154" t="s">
        <v>105</v>
      </c>
      <c r="P154" t="s">
        <v>105</v>
      </c>
      <c r="Q154">
        <v>100</v>
      </c>
      <c r="W154">
        <v>0</v>
      </c>
      <c r="X154">
        <v>62995597</v>
      </c>
      <c r="Y154">
        <v>1.69</v>
      </c>
      <c r="AA154">
        <v>32.340000000000003</v>
      </c>
      <c r="AB154">
        <v>0</v>
      </c>
      <c r="AC154">
        <v>0</v>
      </c>
      <c r="AD154">
        <v>0</v>
      </c>
      <c r="AE154">
        <v>7</v>
      </c>
      <c r="AF154">
        <v>0</v>
      </c>
      <c r="AG154">
        <v>0</v>
      </c>
      <c r="AH154">
        <v>0</v>
      </c>
      <c r="AI154">
        <v>4.62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1.69</v>
      </c>
      <c r="AU154" t="s">
        <v>3</v>
      </c>
      <c r="AV154">
        <v>0</v>
      </c>
      <c r="AW154">
        <v>2</v>
      </c>
      <c r="AX154">
        <v>42105466</v>
      </c>
      <c r="AY154">
        <v>1</v>
      </c>
      <c r="AZ154">
        <v>0</v>
      </c>
      <c r="BA154">
        <v>149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Y154*Source!I98</f>
        <v>0.19434999999999999</v>
      </c>
      <c r="CY154">
        <f t="shared" si="33"/>
        <v>32.340000000000003</v>
      </c>
      <c r="CZ154">
        <f t="shared" si="34"/>
        <v>7</v>
      </c>
      <c r="DA154">
        <f t="shared" si="35"/>
        <v>4.62</v>
      </c>
      <c r="DB154">
        <f t="shared" si="36"/>
        <v>11.83</v>
      </c>
      <c r="DC154">
        <f t="shared" si="37"/>
        <v>0</v>
      </c>
    </row>
    <row r="155" spans="1:107" x14ac:dyDescent="0.2">
      <c r="A155">
        <f>ROW(Source!A98)</f>
        <v>98</v>
      </c>
      <c r="B155">
        <v>42104813</v>
      </c>
      <c r="C155">
        <v>42105439</v>
      </c>
      <c r="D155">
        <v>38120933</v>
      </c>
      <c r="E155">
        <v>1</v>
      </c>
      <c r="F155">
        <v>1</v>
      </c>
      <c r="G155">
        <v>1</v>
      </c>
      <c r="H155">
        <v>3</v>
      </c>
      <c r="I155" t="s">
        <v>645</v>
      </c>
      <c r="J155" t="s">
        <v>646</v>
      </c>
      <c r="K155" t="s">
        <v>647</v>
      </c>
      <c r="L155">
        <v>1301</v>
      </c>
      <c r="N155">
        <v>1003</v>
      </c>
      <c r="O155" t="s">
        <v>168</v>
      </c>
      <c r="P155" t="s">
        <v>168</v>
      </c>
      <c r="Q155">
        <v>1</v>
      </c>
      <c r="W155">
        <v>0</v>
      </c>
      <c r="X155">
        <v>-1149950003</v>
      </c>
      <c r="Y155">
        <v>151</v>
      </c>
      <c r="AA155">
        <v>40.89</v>
      </c>
      <c r="AB155">
        <v>0</v>
      </c>
      <c r="AC155">
        <v>0</v>
      </c>
      <c r="AD155">
        <v>0</v>
      </c>
      <c r="AE155">
        <v>6.44</v>
      </c>
      <c r="AF155">
        <v>0</v>
      </c>
      <c r="AG155">
        <v>0</v>
      </c>
      <c r="AH155">
        <v>0</v>
      </c>
      <c r="AI155">
        <v>6.35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151</v>
      </c>
      <c r="AU155" t="s">
        <v>3</v>
      </c>
      <c r="AV155">
        <v>0</v>
      </c>
      <c r="AW155">
        <v>2</v>
      </c>
      <c r="AX155">
        <v>42105468</v>
      </c>
      <c r="AY155">
        <v>1</v>
      </c>
      <c r="AZ155">
        <v>0</v>
      </c>
      <c r="BA155">
        <v>151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Y155*Source!I98</f>
        <v>17.365000000000002</v>
      </c>
      <c r="CY155">
        <f t="shared" si="33"/>
        <v>40.89</v>
      </c>
      <c r="CZ155">
        <f t="shared" si="34"/>
        <v>6.44</v>
      </c>
      <c r="DA155">
        <f t="shared" si="35"/>
        <v>6.35</v>
      </c>
      <c r="DB155">
        <f t="shared" si="36"/>
        <v>972.44</v>
      </c>
      <c r="DC155">
        <f t="shared" si="37"/>
        <v>0</v>
      </c>
    </row>
    <row r="156" spans="1:107" x14ac:dyDescent="0.2">
      <c r="A156">
        <f>ROW(Source!A98)</f>
        <v>98</v>
      </c>
      <c r="B156">
        <v>42104813</v>
      </c>
      <c r="C156">
        <v>42105439</v>
      </c>
      <c r="D156">
        <v>38120948</v>
      </c>
      <c r="E156">
        <v>1</v>
      </c>
      <c r="F156">
        <v>1</v>
      </c>
      <c r="G156">
        <v>1</v>
      </c>
      <c r="H156">
        <v>3</v>
      </c>
      <c r="I156" t="s">
        <v>648</v>
      </c>
      <c r="J156" t="s">
        <v>649</v>
      </c>
      <c r="K156" t="s">
        <v>650</v>
      </c>
      <c r="L156">
        <v>1301</v>
      </c>
      <c r="N156">
        <v>1003</v>
      </c>
      <c r="O156" t="s">
        <v>168</v>
      </c>
      <c r="P156" t="s">
        <v>168</v>
      </c>
      <c r="Q156">
        <v>1</v>
      </c>
      <c r="W156">
        <v>0</v>
      </c>
      <c r="X156">
        <v>-1898297911</v>
      </c>
      <c r="Y156">
        <v>204</v>
      </c>
      <c r="AA156">
        <v>52.41</v>
      </c>
      <c r="AB156">
        <v>0</v>
      </c>
      <c r="AC156">
        <v>0</v>
      </c>
      <c r="AD156">
        <v>0</v>
      </c>
      <c r="AE156">
        <v>7.18</v>
      </c>
      <c r="AF156">
        <v>0</v>
      </c>
      <c r="AG156">
        <v>0</v>
      </c>
      <c r="AH156">
        <v>0</v>
      </c>
      <c r="AI156">
        <v>7.3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204</v>
      </c>
      <c r="AU156" t="s">
        <v>3</v>
      </c>
      <c r="AV156">
        <v>0</v>
      </c>
      <c r="AW156">
        <v>2</v>
      </c>
      <c r="AX156">
        <v>42105469</v>
      </c>
      <c r="AY156">
        <v>1</v>
      </c>
      <c r="AZ156">
        <v>0</v>
      </c>
      <c r="BA156">
        <v>152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Y156*Source!I98</f>
        <v>23.46</v>
      </c>
      <c r="CY156">
        <f t="shared" si="33"/>
        <v>52.41</v>
      </c>
      <c r="CZ156">
        <f t="shared" si="34"/>
        <v>7.18</v>
      </c>
      <c r="DA156">
        <f t="shared" si="35"/>
        <v>7.3</v>
      </c>
      <c r="DB156">
        <f t="shared" si="36"/>
        <v>1464.72</v>
      </c>
      <c r="DC156">
        <f t="shared" si="37"/>
        <v>0</v>
      </c>
    </row>
    <row r="157" spans="1:107" x14ac:dyDescent="0.2">
      <c r="A157">
        <f>ROW(Source!A98)</f>
        <v>98</v>
      </c>
      <c r="B157">
        <v>42104813</v>
      </c>
      <c r="C157">
        <v>42105439</v>
      </c>
      <c r="D157">
        <v>38140638</v>
      </c>
      <c r="E157">
        <v>1</v>
      </c>
      <c r="F157">
        <v>1</v>
      </c>
      <c r="G157">
        <v>1</v>
      </c>
      <c r="H157">
        <v>3</v>
      </c>
      <c r="I157" t="s">
        <v>450</v>
      </c>
      <c r="J157" t="s">
        <v>451</v>
      </c>
      <c r="K157" t="s">
        <v>452</v>
      </c>
      <c r="L157">
        <v>1339</v>
      </c>
      <c r="N157">
        <v>1007</v>
      </c>
      <c r="O157" t="s">
        <v>449</v>
      </c>
      <c r="P157" t="s">
        <v>449</v>
      </c>
      <c r="Q157">
        <v>1</v>
      </c>
      <c r="W157">
        <v>0</v>
      </c>
      <c r="X157">
        <v>619799737</v>
      </c>
      <c r="Y157">
        <v>7.3999999999999996E-2</v>
      </c>
      <c r="AA157">
        <v>21.28</v>
      </c>
      <c r="AB157">
        <v>0</v>
      </c>
      <c r="AC157">
        <v>0</v>
      </c>
      <c r="AD157">
        <v>0</v>
      </c>
      <c r="AE157">
        <v>2.44</v>
      </c>
      <c r="AF157">
        <v>0</v>
      </c>
      <c r="AG157">
        <v>0</v>
      </c>
      <c r="AH157">
        <v>0</v>
      </c>
      <c r="AI157">
        <v>8.7200000000000006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7.3999999999999996E-2</v>
      </c>
      <c r="AU157" t="s">
        <v>3</v>
      </c>
      <c r="AV157">
        <v>0</v>
      </c>
      <c r="AW157">
        <v>2</v>
      </c>
      <c r="AX157">
        <v>42105470</v>
      </c>
      <c r="AY157">
        <v>1</v>
      </c>
      <c r="AZ157">
        <v>0</v>
      </c>
      <c r="BA157">
        <v>153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Y157*Source!I98</f>
        <v>8.5100000000000002E-3</v>
      </c>
      <c r="CY157">
        <f t="shared" si="33"/>
        <v>21.28</v>
      </c>
      <c r="CZ157">
        <f t="shared" si="34"/>
        <v>2.44</v>
      </c>
      <c r="DA157">
        <f t="shared" si="35"/>
        <v>8.7200000000000006</v>
      </c>
      <c r="DB157">
        <f t="shared" si="36"/>
        <v>0.18</v>
      </c>
      <c r="DC157">
        <f t="shared" si="37"/>
        <v>0</v>
      </c>
    </row>
    <row r="158" spans="1:107" x14ac:dyDescent="0.2">
      <c r="A158">
        <f>ROW(Source!A99)</f>
        <v>99</v>
      </c>
      <c r="B158">
        <v>42104813</v>
      </c>
      <c r="C158">
        <v>42105471</v>
      </c>
      <c r="D158">
        <v>18410572</v>
      </c>
      <c r="E158">
        <v>1</v>
      </c>
      <c r="F158">
        <v>1</v>
      </c>
      <c r="G158">
        <v>1</v>
      </c>
      <c r="H158">
        <v>1</v>
      </c>
      <c r="I158" t="s">
        <v>461</v>
      </c>
      <c r="J158" t="s">
        <v>3</v>
      </c>
      <c r="K158" t="s">
        <v>462</v>
      </c>
      <c r="L158">
        <v>1369</v>
      </c>
      <c r="N158">
        <v>1013</v>
      </c>
      <c r="O158" t="s">
        <v>437</v>
      </c>
      <c r="P158" t="s">
        <v>437</v>
      </c>
      <c r="Q158">
        <v>1</v>
      </c>
      <c r="W158">
        <v>0</v>
      </c>
      <c r="X158">
        <v>-546915240</v>
      </c>
      <c r="Y158">
        <v>50.094000000000001</v>
      </c>
      <c r="AA158">
        <v>0</v>
      </c>
      <c r="AB158">
        <v>0</v>
      </c>
      <c r="AC158">
        <v>0</v>
      </c>
      <c r="AD158">
        <v>254.01</v>
      </c>
      <c r="AE158">
        <v>0</v>
      </c>
      <c r="AF158">
        <v>0</v>
      </c>
      <c r="AG158">
        <v>0</v>
      </c>
      <c r="AH158">
        <v>254.01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43.56</v>
      </c>
      <c r="AU158" t="s">
        <v>53</v>
      </c>
      <c r="AV158">
        <v>1</v>
      </c>
      <c r="AW158">
        <v>2</v>
      </c>
      <c r="AX158">
        <v>42105482</v>
      </c>
      <c r="AY158">
        <v>1</v>
      </c>
      <c r="AZ158">
        <v>0</v>
      </c>
      <c r="BA158">
        <v>154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Y158*Source!I99</f>
        <v>11.52162</v>
      </c>
      <c r="CY158">
        <f>AD158</f>
        <v>254.01</v>
      </c>
      <c r="CZ158">
        <f>AH158</f>
        <v>254.01</v>
      </c>
      <c r="DA158">
        <f>AL158</f>
        <v>1</v>
      </c>
      <c r="DB158">
        <f>ROUND((ROUND(AT158*CZ158,2)*1.15),6)</f>
        <v>12724.382</v>
      </c>
      <c r="DC158">
        <f>ROUND((ROUND(AT158*AG158,2)*1.15),6)</f>
        <v>0</v>
      </c>
    </row>
    <row r="159" spans="1:107" x14ac:dyDescent="0.2">
      <c r="A159">
        <f>ROW(Source!A99)</f>
        <v>99</v>
      </c>
      <c r="B159">
        <v>42104813</v>
      </c>
      <c r="C159">
        <v>42105471</v>
      </c>
      <c r="D159">
        <v>121548</v>
      </c>
      <c r="E159">
        <v>1</v>
      </c>
      <c r="F159">
        <v>1</v>
      </c>
      <c r="G159">
        <v>1</v>
      </c>
      <c r="H159">
        <v>1</v>
      </c>
      <c r="I159" t="s">
        <v>30</v>
      </c>
      <c r="J159" t="s">
        <v>3</v>
      </c>
      <c r="K159" t="s">
        <v>440</v>
      </c>
      <c r="L159">
        <v>608254</v>
      </c>
      <c r="N159">
        <v>1013</v>
      </c>
      <c r="O159" t="s">
        <v>441</v>
      </c>
      <c r="P159" t="s">
        <v>441</v>
      </c>
      <c r="Q159">
        <v>1</v>
      </c>
      <c r="W159">
        <v>0</v>
      </c>
      <c r="X159">
        <v>-185737400</v>
      </c>
      <c r="Y159">
        <v>2.5000000000000001E-2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0.02</v>
      </c>
      <c r="AU159" t="s">
        <v>52</v>
      </c>
      <c r="AV159">
        <v>2</v>
      </c>
      <c r="AW159">
        <v>2</v>
      </c>
      <c r="AX159">
        <v>42105483</v>
      </c>
      <c r="AY159">
        <v>1</v>
      </c>
      <c r="AZ159">
        <v>0</v>
      </c>
      <c r="BA159">
        <v>155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Y159*Source!I99</f>
        <v>5.7500000000000008E-3</v>
      </c>
      <c r="CY159">
        <f>AD159</f>
        <v>0</v>
      </c>
      <c r="CZ159">
        <f>AH159</f>
        <v>0</v>
      </c>
      <c r="DA159">
        <f>AL159</f>
        <v>1</v>
      </c>
      <c r="DB159">
        <f>ROUND((ROUND(AT159*CZ159,2)*1.25),6)</f>
        <v>0</v>
      </c>
      <c r="DC159">
        <f>ROUND((ROUND(AT159*AG159,2)*1.25),6)</f>
        <v>0</v>
      </c>
    </row>
    <row r="160" spans="1:107" x14ac:dyDescent="0.2">
      <c r="A160">
        <f>ROW(Source!A99)</f>
        <v>99</v>
      </c>
      <c r="B160">
        <v>42104813</v>
      </c>
      <c r="C160">
        <v>42105471</v>
      </c>
      <c r="D160">
        <v>38164733</v>
      </c>
      <c r="E160">
        <v>1</v>
      </c>
      <c r="F160">
        <v>1</v>
      </c>
      <c r="G160">
        <v>1</v>
      </c>
      <c r="H160">
        <v>2</v>
      </c>
      <c r="I160" t="s">
        <v>463</v>
      </c>
      <c r="J160" t="s">
        <v>464</v>
      </c>
      <c r="K160" t="s">
        <v>465</v>
      </c>
      <c r="L160">
        <v>1368</v>
      </c>
      <c r="N160">
        <v>1011</v>
      </c>
      <c r="O160" t="s">
        <v>445</v>
      </c>
      <c r="P160" t="s">
        <v>445</v>
      </c>
      <c r="Q160">
        <v>1</v>
      </c>
      <c r="W160">
        <v>0</v>
      </c>
      <c r="X160">
        <v>-1902254956</v>
      </c>
      <c r="Y160">
        <v>2.5000000000000001E-2</v>
      </c>
      <c r="AA160">
        <v>0</v>
      </c>
      <c r="AB160">
        <v>375.9</v>
      </c>
      <c r="AC160">
        <v>337.1</v>
      </c>
      <c r="AD160">
        <v>0</v>
      </c>
      <c r="AE160">
        <v>0</v>
      </c>
      <c r="AF160">
        <v>27.66</v>
      </c>
      <c r="AG160">
        <v>11.6</v>
      </c>
      <c r="AH160">
        <v>0</v>
      </c>
      <c r="AI160">
        <v>1</v>
      </c>
      <c r="AJ160">
        <v>13.59</v>
      </c>
      <c r="AK160">
        <v>29.06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0.02</v>
      </c>
      <c r="AU160" t="s">
        <v>52</v>
      </c>
      <c r="AV160">
        <v>0</v>
      </c>
      <c r="AW160">
        <v>2</v>
      </c>
      <c r="AX160">
        <v>42105484</v>
      </c>
      <c r="AY160">
        <v>1</v>
      </c>
      <c r="AZ160">
        <v>0</v>
      </c>
      <c r="BA160">
        <v>156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Y160*Source!I99</f>
        <v>5.7500000000000008E-3</v>
      </c>
      <c r="CY160">
        <f>AB160</f>
        <v>375.9</v>
      </c>
      <c r="CZ160">
        <f>AF160</f>
        <v>27.66</v>
      </c>
      <c r="DA160">
        <f>AJ160</f>
        <v>13.59</v>
      </c>
      <c r="DB160">
        <f>ROUND((ROUND(AT160*CZ160,2)*1.25),6)</f>
        <v>0.6875</v>
      </c>
      <c r="DC160">
        <f>ROUND((ROUND(AT160*AG160,2)*1.25),6)</f>
        <v>0.28749999999999998</v>
      </c>
    </row>
    <row r="161" spans="1:107" x14ac:dyDescent="0.2">
      <c r="A161">
        <f>ROW(Source!A99)</f>
        <v>99</v>
      </c>
      <c r="B161">
        <v>42104813</v>
      </c>
      <c r="C161">
        <v>42105471</v>
      </c>
      <c r="D161">
        <v>38166456</v>
      </c>
      <c r="E161">
        <v>1</v>
      </c>
      <c r="F161">
        <v>1</v>
      </c>
      <c r="G161">
        <v>1</v>
      </c>
      <c r="H161">
        <v>2</v>
      </c>
      <c r="I161" t="s">
        <v>466</v>
      </c>
      <c r="J161" t="s">
        <v>467</v>
      </c>
      <c r="K161" t="s">
        <v>468</v>
      </c>
      <c r="L161">
        <v>1368</v>
      </c>
      <c r="N161">
        <v>1011</v>
      </c>
      <c r="O161" t="s">
        <v>445</v>
      </c>
      <c r="P161" t="s">
        <v>445</v>
      </c>
      <c r="Q161">
        <v>1</v>
      </c>
      <c r="W161">
        <v>0</v>
      </c>
      <c r="X161">
        <v>1230759911</v>
      </c>
      <c r="Y161">
        <v>0.1875</v>
      </c>
      <c r="AA161">
        <v>0</v>
      </c>
      <c r="AB161">
        <v>858.62</v>
      </c>
      <c r="AC161">
        <v>337.1</v>
      </c>
      <c r="AD161">
        <v>0</v>
      </c>
      <c r="AE161">
        <v>0</v>
      </c>
      <c r="AF161">
        <v>87.17</v>
      </c>
      <c r="AG161">
        <v>11.6</v>
      </c>
      <c r="AH161">
        <v>0</v>
      </c>
      <c r="AI161">
        <v>1</v>
      </c>
      <c r="AJ161">
        <v>9.85</v>
      </c>
      <c r="AK161">
        <v>29.06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0.15</v>
      </c>
      <c r="AU161" t="s">
        <v>52</v>
      </c>
      <c r="AV161">
        <v>0</v>
      </c>
      <c r="AW161">
        <v>2</v>
      </c>
      <c r="AX161">
        <v>42105485</v>
      </c>
      <c r="AY161">
        <v>1</v>
      </c>
      <c r="AZ161">
        <v>0</v>
      </c>
      <c r="BA161">
        <v>157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Y161*Source!I99</f>
        <v>4.3125000000000004E-2</v>
      </c>
      <c r="CY161">
        <f>AB161</f>
        <v>858.62</v>
      </c>
      <c r="CZ161">
        <f>AF161</f>
        <v>87.17</v>
      </c>
      <c r="DA161">
        <f>AJ161</f>
        <v>9.85</v>
      </c>
      <c r="DB161">
        <f>ROUND((ROUND(AT161*CZ161,2)*1.25),6)</f>
        <v>16.350000000000001</v>
      </c>
      <c r="DC161">
        <f>ROUND((ROUND(AT161*AG161,2)*1.25),6)</f>
        <v>2.1749999999999998</v>
      </c>
    </row>
    <row r="162" spans="1:107" x14ac:dyDescent="0.2">
      <c r="A162">
        <f>ROW(Source!A99)</f>
        <v>99</v>
      </c>
      <c r="B162">
        <v>42104813</v>
      </c>
      <c r="C162">
        <v>42105471</v>
      </c>
      <c r="D162">
        <v>38101843</v>
      </c>
      <c r="E162">
        <v>1</v>
      </c>
      <c r="F162">
        <v>1</v>
      </c>
      <c r="G162">
        <v>1</v>
      </c>
      <c r="H162">
        <v>3</v>
      </c>
      <c r="I162" t="s">
        <v>469</v>
      </c>
      <c r="J162" t="s">
        <v>470</v>
      </c>
      <c r="K162" t="s">
        <v>471</v>
      </c>
      <c r="L162">
        <v>1327</v>
      </c>
      <c r="N162">
        <v>1005</v>
      </c>
      <c r="O162" t="s">
        <v>321</v>
      </c>
      <c r="P162" t="s">
        <v>321</v>
      </c>
      <c r="Q162">
        <v>1</v>
      </c>
      <c r="W162">
        <v>0</v>
      </c>
      <c r="X162">
        <v>-1827594923</v>
      </c>
      <c r="Y162">
        <v>0.84</v>
      </c>
      <c r="AA162">
        <v>203.19</v>
      </c>
      <c r="AB162">
        <v>0</v>
      </c>
      <c r="AC162">
        <v>0</v>
      </c>
      <c r="AD162">
        <v>0</v>
      </c>
      <c r="AE162">
        <v>72.31</v>
      </c>
      <c r="AF162">
        <v>0</v>
      </c>
      <c r="AG162">
        <v>0</v>
      </c>
      <c r="AH162">
        <v>0</v>
      </c>
      <c r="AI162">
        <v>2.81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0.84</v>
      </c>
      <c r="AU162" t="s">
        <v>3</v>
      </c>
      <c r="AV162">
        <v>0</v>
      </c>
      <c r="AW162">
        <v>2</v>
      </c>
      <c r="AX162">
        <v>42105486</v>
      </c>
      <c r="AY162">
        <v>1</v>
      </c>
      <c r="AZ162">
        <v>0</v>
      </c>
      <c r="BA162">
        <v>158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Y162*Source!I99</f>
        <v>0.19320000000000001</v>
      </c>
      <c r="CY162">
        <f t="shared" ref="CY162:CY167" si="38">AA162</f>
        <v>203.19</v>
      </c>
      <c r="CZ162">
        <f t="shared" ref="CZ162:CZ167" si="39">AE162</f>
        <v>72.31</v>
      </c>
      <c r="DA162">
        <f t="shared" ref="DA162:DA167" si="40">AI162</f>
        <v>2.81</v>
      </c>
      <c r="DB162">
        <f t="shared" ref="DB162:DB193" si="41">ROUND(ROUND(AT162*CZ162,2),6)</f>
        <v>60.74</v>
      </c>
      <c r="DC162">
        <f t="shared" ref="DC162:DC193" si="42">ROUND(ROUND(AT162*AG162,2),6)</f>
        <v>0</v>
      </c>
    </row>
    <row r="163" spans="1:107" x14ac:dyDescent="0.2">
      <c r="A163">
        <f>ROW(Source!A99)</f>
        <v>99</v>
      </c>
      <c r="B163">
        <v>42104813</v>
      </c>
      <c r="C163">
        <v>42105471</v>
      </c>
      <c r="D163">
        <v>38101992</v>
      </c>
      <c r="E163">
        <v>1</v>
      </c>
      <c r="F163">
        <v>1</v>
      </c>
      <c r="G163">
        <v>1</v>
      </c>
      <c r="H163">
        <v>3</v>
      </c>
      <c r="I163" t="s">
        <v>472</v>
      </c>
      <c r="J163" t="s">
        <v>473</v>
      </c>
      <c r="K163" t="s">
        <v>474</v>
      </c>
      <c r="L163">
        <v>1346</v>
      </c>
      <c r="N163">
        <v>1009</v>
      </c>
      <c r="O163" t="s">
        <v>475</v>
      </c>
      <c r="P163" t="s">
        <v>475</v>
      </c>
      <c r="Q163">
        <v>1</v>
      </c>
      <c r="W163">
        <v>0</v>
      </c>
      <c r="X163">
        <v>644139035</v>
      </c>
      <c r="Y163">
        <v>0.31</v>
      </c>
      <c r="AA163">
        <v>46.57</v>
      </c>
      <c r="AB163">
        <v>0</v>
      </c>
      <c r="AC163">
        <v>0</v>
      </c>
      <c r="AD163">
        <v>0</v>
      </c>
      <c r="AE163">
        <v>1.81</v>
      </c>
      <c r="AF163">
        <v>0</v>
      </c>
      <c r="AG163">
        <v>0</v>
      </c>
      <c r="AH163">
        <v>0</v>
      </c>
      <c r="AI163">
        <v>25.73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0.31</v>
      </c>
      <c r="AU163" t="s">
        <v>3</v>
      </c>
      <c r="AV163">
        <v>0</v>
      </c>
      <c r="AW163">
        <v>2</v>
      </c>
      <c r="AX163">
        <v>42105487</v>
      </c>
      <c r="AY163">
        <v>1</v>
      </c>
      <c r="AZ163">
        <v>0</v>
      </c>
      <c r="BA163">
        <v>159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Y163*Source!I99</f>
        <v>7.1300000000000002E-2</v>
      </c>
      <c r="CY163">
        <f t="shared" si="38"/>
        <v>46.57</v>
      </c>
      <c r="CZ163">
        <f t="shared" si="39"/>
        <v>1.81</v>
      </c>
      <c r="DA163">
        <f t="shared" si="40"/>
        <v>25.73</v>
      </c>
      <c r="DB163">
        <f t="shared" si="41"/>
        <v>0.56000000000000005</v>
      </c>
      <c r="DC163">
        <f t="shared" si="42"/>
        <v>0</v>
      </c>
    </row>
    <row r="164" spans="1:107" x14ac:dyDescent="0.2">
      <c r="A164">
        <f>ROW(Source!A99)</f>
        <v>99</v>
      </c>
      <c r="B164">
        <v>42104813</v>
      </c>
      <c r="C164">
        <v>42105471</v>
      </c>
      <c r="D164">
        <v>38103405</v>
      </c>
      <c r="E164">
        <v>1</v>
      </c>
      <c r="F164">
        <v>1</v>
      </c>
      <c r="G164">
        <v>1</v>
      </c>
      <c r="H164">
        <v>3</v>
      </c>
      <c r="I164" t="s">
        <v>61</v>
      </c>
      <c r="J164" t="s">
        <v>63</v>
      </c>
      <c r="K164" t="s">
        <v>62</v>
      </c>
      <c r="L164">
        <v>1348</v>
      </c>
      <c r="N164">
        <v>1009</v>
      </c>
      <c r="O164" t="s">
        <v>28</v>
      </c>
      <c r="P164" t="s">
        <v>28</v>
      </c>
      <c r="Q164">
        <v>1000</v>
      </c>
      <c r="W164">
        <v>1</v>
      </c>
      <c r="X164">
        <v>2076838230</v>
      </c>
      <c r="Y164">
        <v>-0.03</v>
      </c>
      <c r="AA164">
        <v>45882.44</v>
      </c>
      <c r="AB164">
        <v>0</v>
      </c>
      <c r="AC164">
        <v>0</v>
      </c>
      <c r="AD164">
        <v>0</v>
      </c>
      <c r="AE164">
        <v>4615.9399999999996</v>
      </c>
      <c r="AF164">
        <v>0</v>
      </c>
      <c r="AG164">
        <v>0</v>
      </c>
      <c r="AH164">
        <v>0</v>
      </c>
      <c r="AI164">
        <v>9.94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-0.03</v>
      </c>
      <c r="AU164" t="s">
        <v>3</v>
      </c>
      <c r="AV164">
        <v>0</v>
      </c>
      <c r="AW164">
        <v>2</v>
      </c>
      <c r="AX164">
        <v>42105488</v>
      </c>
      <c r="AY164">
        <v>1</v>
      </c>
      <c r="AZ164">
        <v>6144</v>
      </c>
      <c r="BA164">
        <v>160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Y164*Source!I99</f>
        <v>-6.8999999999999999E-3</v>
      </c>
      <c r="CY164">
        <f t="shared" si="38"/>
        <v>45882.44</v>
      </c>
      <c r="CZ164">
        <f t="shared" si="39"/>
        <v>4615.9399999999996</v>
      </c>
      <c r="DA164">
        <f t="shared" si="40"/>
        <v>9.94</v>
      </c>
      <c r="DB164">
        <f t="shared" si="41"/>
        <v>-138.47999999999999</v>
      </c>
      <c r="DC164">
        <f t="shared" si="42"/>
        <v>0</v>
      </c>
    </row>
    <row r="165" spans="1:107" x14ac:dyDescent="0.2">
      <c r="A165">
        <f>ROW(Source!A99)</f>
        <v>99</v>
      </c>
      <c r="B165">
        <v>42104813</v>
      </c>
      <c r="C165">
        <v>42105471</v>
      </c>
      <c r="D165">
        <v>38103458</v>
      </c>
      <c r="E165">
        <v>1</v>
      </c>
      <c r="F165">
        <v>1</v>
      </c>
      <c r="G165">
        <v>1</v>
      </c>
      <c r="H165">
        <v>3</v>
      </c>
      <c r="I165" t="s">
        <v>476</v>
      </c>
      <c r="J165" t="s">
        <v>477</v>
      </c>
      <c r="K165" t="s">
        <v>478</v>
      </c>
      <c r="L165">
        <v>1348</v>
      </c>
      <c r="N165">
        <v>1009</v>
      </c>
      <c r="O165" t="s">
        <v>28</v>
      </c>
      <c r="P165" t="s">
        <v>28</v>
      </c>
      <c r="Q165">
        <v>1000</v>
      </c>
      <c r="W165">
        <v>0</v>
      </c>
      <c r="X165">
        <v>1268898367</v>
      </c>
      <c r="Y165">
        <v>5.0999999999999997E-2</v>
      </c>
      <c r="AA165">
        <v>43654.61</v>
      </c>
      <c r="AB165">
        <v>0</v>
      </c>
      <c r="AC165">
        <v>0</v>
      </c>
      <c r="AD165">
        <v>0</v>
      </c>
      <c r="AE165">
        <v>11927.49</v>
      </c>
      <c r="AF165">
        <v>0</v>
      </c>
      <c r="AG165">
        <v>0</v>
      </c>
      <c r="AH165">
        <v>0</v>
      </c>
      <c r="AI165">
        <v>3.66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5.0999999999999997E-2</v>
      </c>
      <c r="AU165" t="s">
        <v>3</v>
      </c>
      <c r="AV165">
        <v>0</v>
      </c>
      <c r="AW165">
        <v>2</v>
      </c>
      <c r="AX165">
        <v>42105489</v>
      </c>
      <c r="AY165">
        <v>1</v>
      </c>
      <c r="AZ165">
        <v>0</v>
      </c>
      <c r="BA165">
        <v>161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Y165*Source!I99</f>
        <v>1.1729999999999999E-2</v>
      </c>
      <c r="CY165">
        <f t="shared" si="38"/>
        <v>43654.61</v>
      </c>
      <c r="CZ165">
        <f t="shared" si="39"/>
        <v>11927.49</v>
      </c>
      <c r="DA165">
        <f t="shared" si="40"/>
        <v>3.66</v>
      </c>
      <c r="DB165">
        <f t="shared" si="41"/>
        <v>608.29999999999995</v>
      </c>
      <c r="DC165">
        <f t="shared" si="42"/>
        <v>0</v>
      </c>
    </row>
    <row r="166" spans="1:107" x14ac:dyDescent="0.2">
      <c r="A166">
        <f>ROW(Source!A99)</f>
        <v>99</v>
      </c>
      <c r="B166">
        <v>42104813</v>
      </c>
      <c r="C166">
        <v>42105471</v>
      </c>
      <c r="D166">
        <v>38103963</v>
      </c>
      <c r="E166">
        <v>1</v>
      </c>
      <c r="F166">
        <v>1</v>
      </c>
      <c r="G166">
        <v>1</v>
      </c>
      <c r="H166">
        <v>3</v>
      </c>
      <c r="I166" t="s">
        <v>479</v>
      </c>
      <c r="J166" t="s">
        <v>480</v>
      </c>
      <c r="K166" t="s">
        <v>481</v>
      </c>
      <c r="L166">
        <v>1346</v>
      </c>
      <c r="N166">
        <v>1009</v>
      </c>
      <c r="O166" t="s">
        <v>475</v>
      </c>
      <c r="P166" t="s">
        <v>475</v>
      </c>
      <c r="Q166">
        <v>1</v>
      </c>
      <c r="W166">
        <v>0</v>
      </c>
      <c r="X166">
        <v>-1042179355</v>
      </c>
      <c r="Y166">
        <v>20</v>
      </c>
      <c r="AA166">
        <v>106.06</v>
      </c>
      <c r="AB166">
        <v>0</v>
      </c>
      <c r="AC166">
        <v>0</v>
      </c>
      <c r="AD166">
        <v>0</v>
      </c>
      <c r="AE166">
        <v>15.26</v>
      </c>
      <c r="AF166">
        <v>0</v>
      </c>
      <c r="AG166">
        <v>0</v>
      </c>
      <c r="AH166">
        <v>0</v>
      </c>
      <c r="AI166">
        <v>6.95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20</v>
      </c>
      <c r="AU166" t="s">
        <v>3</v>
      </c>
      <c r="AV166">
        <v>0</v>
      </c>
      <c r="AW166">
        <v>2</v>
      </c>
      <c r="AX166">
        <v>42105490</v>
      </c>
      <c r="AY166">
        <v>1</v>
      </c>
      <c r="AZ166">
        <v>0</v>
      </c>
      <c r="BA166">
        <v>162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Y166*Source!I99</f>
        <v>4.6000000000000005</v>
      </c>
      <c r="CY166">
        <f t="shared" si="38"/>
        <v>106.06</v>
      </c>
      <c r="CZ166">
        <f t="shared" si="39"/>
        <v>15.26</v>
      </c>
      <c r="DA166">
        <f t="shared" si="40"/>
        <v>6.95</v>
      </c>
      <c r="DB166">
        <f t="shared" si="41"/>
        <v>305.2</v>
      </c>
      <c r="DC166">
        <f t="shared" si="42"/>
        <v>0</v>
      </c>
    </row>
    <row r="167" spans="1:107" x14ac:dyDescent="0.2">
      <c r="A167">
        <f>ROW(Source!A99)</f>
        <v>99</v>
      </c>
      <c r="B167">
        <v>42104813</v>
      </c>
      <c r="C167">
        <v>42105471</v>
      </c>
      <c r="D167">
        <v>38699269</v>
      </c>
      <c r="E167">
        <v>1</v>
      </c>
      <c r="F167">
        <v>1</v>
      </c>
      <c r="G167">
        <v>1</v>
      </c>
      <c r="H167">
        <v>3</v>
      </c>
      <c r="I167" t="s">
        <v>65</v>
      </c>
      <c r="J167" t="s">
        <v>68</v>
      </c>
      <c r="K167" t="s">
        <v>66</v>
      </c>
      <c r="L167">
        <v>1296</v>
      </c>
      <c r="N167">
        <v>1002</v>
      </c>
      <c r="O167" t="s">
        <v>67</v>
      </c>
      <c r="P167" t="s">
        <v>67</v>
      </c>
      <c r="Q167">
        <v>1</v>
      </c>
      <c r="W167">
        <v>0</v>
      </c>
      <c r="X167">
        <v>-1399667287</v>
      </c>
      <c r="Y167">
        <v>33.333300000000001</v>
      </c>
      <c r="AA167">
        <v>261.67</v>
      </c>
      <c r="AB167">
        <v>0</v>
      </c>
      <c r="AC167">
        <v>0</v>
      </c>
      <c r="AD167">
        <v>0</v>
      </c>
      <c r="AE167">
        <v>261.67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3</v>
      </c>
      <c r="AT167">
        <v>33.333300000000001</v>
      </c>
      <c r="AU167" t="s">
        <v>3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3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Y167*Source!I99</f>
        <v>7.666659000000001</v>
      </c>
      <c r="CY167">
        <f t="shared" si="38"/>
        <v>261.67</v>
      </c>
      <c r="CZ167">
        <f t="shared" si="39"/>
        <v>261.67</v>
      </c>
      <c r="DA167">
        <f t="shared" si="40"/>
        <v>1</v>
      </c>
      <c r="DB167">
        <f t="shared" si="41"/>
        <v>8722.32</v>
      </c>
      <c r="DC167">
        <f t="shared" si="42"/>
        <v>0</v>
      </c>
    </row>
    <row r="168" spans="1:107" x14ac:dyDescent="0.2">
      <c r="A168">
        <f>ROW(Source!A102)</f>
        <v>102</v>
      </c>
      <c r="B168">
        <v>42104813</v>
      </c>
      <c r="C168">
        <v>42105493</v>
      </c>
      <c r="D168">
        <v>18408066</v>
      </c>
      <c r="E168">
        <v>1</v>
      </c>
      <c r="F168">
        <v>1</v>
      </c>
      <c r="G168">
        <v>1</v>
      </c>
      <c r="H168">
        <v>1</v>
      </c>
      <c r="I168" t="s">
        <v>559</v>
      </c>
      <c r="J168" t="s">
        <v>3</v>
      </c>
      <c r="K168" t="s">
        <v>560</v>
      </c>
      <c r="L168">
        <v>1369</v>
      </c>
      <c r="N168">
        <v>1013</v>
      </c>
      <c r="O168" t="s">
        <v>437</v>
      </c>
      <c r="P168" t="s">
        <v>437</v>
      </c>
      <c r="Q168">
        <v>1</v>
      </c>
      <c r="W168">
        <v>0</v>
      </c>
      <c r="X168">
        <v>-886480961</v>
      </c>
      <c r="Y168">
        <v>17.89</v>
      </c>
      <c r="AA168">
        <v>0</v>
      </c>
      <c r="AB168">
        <v>0</v>
      </c>
      <c r="AC168">
        <v>0</v>
      </c>
      <c r="AD168">
        <v>233.09</v>
      </c>
      <c r="AE168">
        <v>0</v>
      </c>
      <c r="AF168">
        <v>0</v>
      </c>
      <c r="AG168">
        <v>0</v>
      </c>
      <c r="AH168">
        <v>233.09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17.89</v>
      </c>
      <c r="AU168" t="s">
        <v>3</v>
      </c>
      <c r="AV168">
        <v>1</v>
      </c>
      <c r="AW168">
        <v>2</v>
      </c>
      <c r="AX168">
        <v>42105497</v>
      </c>
      <c r="AY168">
        <v>1</v>
      </c>
      <c r="AZ168">
        <v>0</v>
      </c>
      <c r="BA168">
        <v>163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Y168*Source!I102</f>
        <v>1.0733999999999999</v>
      </c>
      <c r="CY168">
        <f>AD168</f>
        <v>233.09</v>
      </c>
      <c r="CZ168">
        <f>AH168</f>
        <v>233.09</v>
      </c>
      <c r="DA168">
        <f>AL168</f>
        <v>1</v>
      </c>
      <c r="DB168">
        <f t="shared" si="41"/>
        <v>4169.9799999999996</v>
      </c>
      <c r="DC168">
        <f t="shared" si="42"/>
        <v>0</v>
      </c>
    </row>
    <row r="169" spans="1:107" x14ac:dyDescent="0.2">
      <c r="A169">
        <f>ROW(Source!A102)</f>
        <v>102</v>
      </c>
      <c r="B169">
        <v>42104813</v>
      </c>
      <c r="C169">
        <v>42105493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30</v>
      </c>
      <c r="J169" t="s">
        <v>3</v>
      </c>
      <c r="K169" t="s">
        <v>440</v>
      </c>
      <c r="L169">
        <v>608254</v>
      </c>
      <c r="N169">
        <v>1013</v>
      </c>
      <c r="O169" t="s">
        <v>441</v>
      </c>
      <c r="P169" t="s">
        <v>441</v>
      </c>
      <c r="Q169">
        <v>1</v>
      </c>
      <c r="W169">
        <v>0</v>
      </c>
      <c r="X169">
        <v>-185737400</v>
      </c>
      <c r="Y169">
        <v>0.08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0.08</v>
      </c>
      <c r="AU169" t="s">
        <v>3</v>
      </c>
      <c r="AV169">
        <v>2</v>
      </c>
      <c r="AW169">
        <v>2</v>
      </c>
      <c r="AX169">
        <v>42105498</v>
      </c>
      <c r="AY169">
        <v>1</v>
      </c>
      <c r="AZ169">
        <v>0</v>
      </c>
      <c r="BA169">
        <v>164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Y169*Source!I102</f>
        <v>4.7999999999999996E-3</v>
      </c>
      <c r="CY169">
        <f>AD169</f>
        <v>0</v>
      </c>
      <c r="CZ169">
        <f>AH169</f>
        <v>0</v>
      </c>
      <c r="DA169">
        <f>AL169</f>
        <v>1</v>
      </c>
      <c r="DB169">
        <f t="shared" si="41"/>
        <v>0</v>
      </c>
      <c r="DC169">
        <f t="shared" si="42"/>
        <v>0</v>
      </c>
    </row>
    <row r="170" spans="1:107" x14ac:dyDescent="0.2">
      <c r="A170">
        <f>ROW(Source!A102)</f>
        <v>102</v>
      </c>
      <c r="B170">
        <v>42104813</v>
      </c>
      <c r="C170">
        <v>42105493</v>
      </c>
      <c r="D170">
        <v>38164735</v>
      </c>
      <c r="E170">
        <v>1</v>
      </c>
      <c r="F170">
        <v>1</v>
      </c>
      <c r="G170">
        <v>1</v>
      </c>
      <c r="H170">
        <v>2</v>
      </c>
      <c r="I170" t="s">
        <v>442</v>
      </c>
      <c r="J170" t="s">
        <v>443</v>
      </c>
      <c r="K170" t="s">
        <v>444</v>
      </c>
      <c r="L170">
        <v>1368</v>
      </c>
      <c r="N170">
        <v>1011</v>
      </c>
      <c r="O170" t="s">
        <v>445</v>
      </c>
      <c r="P170" t="s">
        <v>445</v>
      </c>
      <c r="Q170">
        <v>1</v>
      </c>
      <c r="W170">
        <v>0</v>
      </c>
      <c r="X170">
        <v>344519037</v>
      </c>
      <c r="Y170">
        <v>0.08</v>
      </c>
      <c r="AA170">
        <v>0</v>
      </c>
      <c r="AB170">
        <v>404.19</v>
      </c>
      <c r="AC170">
        <v>392.31</v>
      </c>
      <c r="AD170">
        <v>0</v>
      </c>
      <c r="AE170">
        <v>0</v>
      </c>
      <c r="AF170">
        <v>31.26</v>
      </c>
      <c r="AG170">
        <v>13.5</v>
      </c>
      <c r="AH170">
        <v>0</v>
      </c>
      <c r="AI170">
        <v>1</v>
      </c>
      <c r="AJ170">
        <v>12.93</v>
      </c>
      <c r="AK170">
        <v>29.06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0.08</v>
      </c>
      <c r="AU170" t="s">
        <v>3</v>
      </c>
      <c r="AV170">
        <v>0</v>
      </c>
      <c r="AW170">
        <v>2</v>
      </c>
      <c r="AX170">
        <v>42105499</v>
      </c>
      <c r="AY170">
        <v>1</v>
      </c>
      <c r="AZ170">
        <v>0</v>
      </c>
      <c r="BA170">
        <v>165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Y170*Source!I102</f>
        <v>4.7999999999999996E-3</v>
      </c>
      <c r="CY170">
        <f>AB170</f>
        <v>404.19</v>
      </c>
      <c r="CZ170">
        <f>AF170</f>
        <v>31.26</v>
      </c>
      <c r="DA170">
        <f>AJ170</f>
        <v>12.93</v>
      </c>
      <c r="DB170">
        <f t="shared" si="41"/>
        <v>2.5</v>
      </c>
      <c r="DC170">
        <f t="shared" si="42"/>
        <v>1.08</v>
      </c>
    </row>
    <row r="171" spans="1:107" x14ac:dyDescent="0.2">
      <c r="A171">
        <f>ROW(Source!A103)</f>
        <v>103</v>
      </c>
      <c r="B171">
        <v>42104813</v>
      </c>
      <c r="C171">
        <v>42105500</v>
      </c>
      <c r="D171">
        <v>29364679</v>
      </c>
      <c r="E171">
        <v>1</v>
      </c>
      <c r="F171">
        <v>1</v>
      </c>
      <c r="G171">
        <v>1</v>
      </c>
      <c r="H171">
        <v>1</v>
      </c>
      <c r="I171" t="s">
        <v>561</v>
      </c>
      <c r="J171" t="s">
        <v>3</v>
      </c>
      <c r="K171" t="s">
        <v>562</v>
      </c>
      <c r="L171">
        <v>1369</v>
      </c>
      <c r="N171">
        <v>1013</v>
      </c>
      <c r="O171" t="s">
        <v>437</v>
      </c>
      <c r="P171" t="s">
        <v>437</v>
      </c>
      <c r="Q171">
        <v>1</v>
      </c>
      <c r="W171">
        <v>0</v>
      </c>
      <c r="X171">
        <v>931378261</v>
      </c>
      <c r="Y171">
        <v>135.19999999999999</v>
      </c>
      <c r="AA171">
        <v>0</v>
      </c>
      <c r="AB171">
        <v>0</v>
      </c>
      <c r="AC171">
        <v>0</v>
      </c>
      <c r="AD171">
        <v>288.31</v>
      </c>
      <c r="AE171">
        <v>0</v>
      </c>
      <c r="AF171">
        <v>0</v>
      </c>
      <c r="AG171">
        <v>0</v>
      </c>
      <c r="AH171">
        <v>288.31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135.19999999999999</v>
      </c>
      <c r="AU171" t="s">
        <v>3</v>
      </c>
      <c r="AV171">
        <v>1</v>
      </c>
      <c r="AW171">
        <v>2</v>
      </c>
      <c r="AX171">
        <v>42105509</v>
      </c>
      <c r="AY171">
        <v>1</v>
      </c>
      <c r="AZ171">
        <v>0</v>
      </c>
      <c r="BA171">
        <v>166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Y171*Source!I103</f>
        <v>8.1119999999999983</v>
      </c>
      <c r="CY171">
        <f>AD171</f>
        <v>288.31</v>
      </c>
      <c r="CZ171">
        <f>AH171</f>
        <v>288.31</v>
      </c>
      <c r="DA171">
        <f>AL171</f>
        <v>1</v>
      </c>
      <c r="DB171">
        <f t="shared" si="41"/>
        <v>38979.51</v>
      </c>
      <c r="DC171">
        <f t="shared" si="42"/>
        <v>0</v>
      </c>
    </row>
    <row r="172" spans="1:107" x14ac:dyDescent="0.2">
      <c r="A172">
        <f>ROW(Source!A103)</f>
        <v>103</v>
      </c>
      <c r="B172">
        <v>42104813</v>
      </c>
      <c r="C172">
        <v>42105500</v>
      </c>
      <c r="D172">
        <v>121548</v>
      </c>
      <c r="E172">
        <v>1</v>
      </c>
      <c r="F172">
        <v>1</v>
      </c>
      <c r="G172">
        <v>1</v>
      </c>
      <c r="H172">
        <v>1</v>
      </c>
      <c r="I172" t="s">
        <v>30</v>
      </c>
      <c r="J172" t="s">
        <v>3</v>
      </c>
      <c r="K172" t="s">
        <v>440</v>
      </c>
      <c r="L172">
        <v>608254</v>
      </c>
      <c r="N172">
        <v>1013</v>
      </c>
      <c r="O172" t="s">
        <v>441</v>
      </c>
      <c r="P172" t="s">
        <v>441</v>
      </c>
      <c r="Q172">
        <v>1</v>
      </c>
      <c r="W172">
        <v>0</v>
      </c>
      <c r="X172">
        <v>-185737400</v>
      </c>
      <c r="Y172">
        <v>0.3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0.3</v>
      </c>
      <c r="AU172" t="s">
        <v>3</v>
      </c>
      <c r="AV172">
        <v>2</v>
      </c>
      <c r="AW172">
        <v>2</v>
      </c>
      <c r="AX172">
        <v>42105510</v>
      </c>
      <c r="AY172">
        <v>1</v>
      </c>
      <c r="AZ172">
        <v>0</v>
      </c>
      <c r="BA172">
        <v>167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Y172*Source!I103</f>
        <v>1.7999999999999999E-2</v>
      </c>
      <c r="CY172">
        <f>AD172</f>
        <v>0</v>
      </c>
      <c r="CZ172">
        <f>AH172</f>
        <v>0</v>
      </c>
      <c r="DA172">
        <f>AL172</f>
        <v>1</v>
      </c>
      <c r="DB172">
        <f t="shared" si="41"/>
        <v>0</v>
      </c>
      <c r="DC172">
        <f t="shared" si="42"/>
        <v>0</v>
      </c>
    </row>
    <row r="173" spans="1:107" x14ac:dyDescent="0.2">
      <c r="A173">
        <f>ROW(Source!A103)</f>
        <v>103</v>
      </c>
      <c r="B173">
        <v>42104813</v>
      </c>
      <c r="C173">
        <v>42105500</v>
      </c>
      <c r="D173">
        <v>38164593</v>
      </c>
      <c r="E173">
        <v>1</v>
      </c>
      <c r="F173">
        <v>1</v>
      </c>
      <c r="G173">
        <v>1</v>
      </c>
      <c r="H173">
        <v>2</v>
      </c>
      <c r="I173" t="s">
        <v>563</v>
      </c>
      <c r="J173" t="s">
        <v>564</v>
      </c>
      <c r="K173" t="s">
        <v>565</v>
      </c>
      <c r="L173">
        <v>1368</v>
      </c>
      <c r="N173">
        <v>1011</v>
      </c>
      <c r="O173" t="s">
        <v>445</v>
      </c>
      <c r="P173" t="s">
        <v>445</v>
      </c>
      <c r="Q173">
        <v>1</v>
      </c>
      <c r="W173">
        <v>0</v>
      </c>
      <c r="X173">
        <v>783836208</v>
      </c>
      <c r="Y173">
        <v>0.3</v>
      </c>
      <c r="AA173">
        <v>0</v>
      </c>
      <c r="AB173">
        <v>1026.03</v>
      </c>
      <c r="AC173">
        <v>392.31</v>
      </c>
      <c r="AD173">
        <v>0</v>
      </c>
      <c r="AE173">
        <v>0</v>
      </c>
      <c r="AF173">
        <v>134.65</v>
      </c>
      <c r="AG173">
        <v>13.5</v>
      </c>
      <c r="AH173">
        <v>0</v>
      </c>
      <c r="AI173">
        <v>1</v>
      </c>
      <c r="AJ173">
        <v>7.62</v>
      </c>
      <c r="AK173">
        <v>29.06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0.3</v>
      </c>
      <c r="AU173" t="s">
        <v>3</v>
      </c>
      <c r="AV173">
        <v>0</v>
      </c>
      <c r="AW173">
        <v>2</v>
      </c>
      <c r="AX173">
        <v>42105511</v>
      </c>
      <c r="AY173">
        <v>1</v>
      </c>
      <c r="AZ173">
        <v>0</v>
      </c>
      <c r="BA173">
        <v>168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Y173*Source!I103</f>
        <v>1.7999999999999999E-2</v>
      </c>
      <c r="CY173">
        <f>AB173</f>
        <v>1026.03</v>
      </c>
      <c r="CZ173">
        <f>AF173</f>
        <v>134.65</v>
      </c>
      <c r="DA173">
        <f>AJ173</f>
        <v>7.62</v>
      </c>
      <c r="DB173">
        <f t="shared" si="41"/>
        <v>40.4</v>
      </c>
      <c r="DC173">
        <f t="shared" si="42"/>
        <v>4.05</v>
      </c>
    </row>
    <row r="174" spans="1:107" x14ac:dyDescent="0.2">
      <c r="A174">
        <f>ROW(Source!A103)</f>
        <v>103</v>
      </c>
      <c r="B174">
        <v>42104813</v>
      </c>
      <c r="C174">
        <v>42105500</v>
      </c>
      <c r="D174">
        <v>38166456</v>
      </c>
      <c r="E174">
        <v>1</v>
      </c>
      <c r="F174">
        <v>1</v>
      </c>
      <c r="G174">
        <v>1</v>
      </c>
      <c r="H174">
        <v>2</v>
      </c>
      <c r="I174" t="s">
        <v>466</v>
      </c>
      <c r="J174" t="s">
        <v>467</v>
      </c>
      <c r="K174" t="s">
        <v>468</v>
      </c>
      <c r="L174">
        <v>1368</v>
      </c>
      <c r="N174">
        <v>1011</v>
      </c>
      <c r="O174" t="s">
        <v>445</v>
      </c>
      <c r="P174" t="s">
        <v>445</v>
      </c>
      <c r="Q174">
        <v>1</v>
      </c>
      <c r="W174">
        <v>0</v>
      </c>
      <c r="X174">
        <v>1230759911</v>
      </c>
      <c r="Y174">
        <v>0.3</v>
      </c>
      <c r="AA174">
        <v>0</v>
      </c>
      <c r="AB174">
        <v>858.62</v>
      </c>
      <c r="AC174">
        <v>337.1</v>
      </c>
      <c r="AD174">
        <v>0</v>
      </c>
      <c r="AE174">
        <v>0</v>
      </c>
      <c r="AF174">
        <v>87.17</v>
      </c>
      <c r="AG174">
        <v>11.6</v>
      </c>
      <c r="AH174">
        <v>0</v>
      </c>
      <c r="AI174">
        <v>1</v>
      </c>
      <c r="AJ174">
        <v>9.85</v>
      </c>
      <c r="AK174">
        <v>29.06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0.3</v>
      </c>
      <c r="AU174" t="s">
        <v>3</v>
      </c>
      <c r="AV174">
        <v>0</v>
      </c>
      <c r="AW174">
        <v>2</v>
      </c>
      <c r="AX174">
        <v>42105512</v>
      </c>
      <c r="AY174">
        <v>1</v>
      </c>
      <c r="AZ174">
        <v>0</v>
      </c>
      <c r="BA174">
        <v>169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Y174*Source!I103</f>
        <v>1.7999999999999999E-2</v>
      </c>
      <c r="CY174">
        <f>AB174</f>
        <v>858.62</v>
      </c>
      <c r="CZ174">
        <f>AF174</f>
        <v>87.17</v>
      </c>
      <c r="DA174">
        <f>AJ174</f>
        <v>9.85</v>
      </c>
      <c r="DB174">
        <f t="shared" si="41"/>
        <v>26.15</v>
      </c>
      <c r="DC174">
        <f t="shared" si="42"/>
        <v>3.48</v>
      </c>
    </row>
    <row r="175" spans="1:107" x14ac:dyDescent="0.2">
      <c r="A175">
        <f>ROW(Source!A103)</f>
        <v>103</v>
      </c>
      <c r="B175">
        <v>42104813</v>
      </c>
      <c r="C175">
        <v>42105500</v>
      </c>
      <c r="D175">
        <v>38139930</v>
      </c>
      <c r="E175">
        <v>1</v>
      </c>
      <c r="F175">
        <v>1</v>
      </c>
      <c r="G175">
        <v>1</v>
      </c>
      <c r="H175">
        <v>3</v>
      </c>
      <c r="I175" t="s">
        <v>651</v>
      </c>
      <c r="J175" t="s">
        <v>652</v>
      </c>
      <c r="K175" t="s">
        <v>653</v>
      </c>
      <c r="L175">
        <v>1348</v>
      </c>
      <c r="N175">
        <v>1009</v>
      </c>
      <c r="O175" t="s">
        <v>28</v>
      </c>
      <c r="P175" t="s">
        <v>28</v>
      </c>
      <c r="Q175">
        <v>1000</v>
      </c>
      <c r="W175">
        <v>0</v>
      </c>
      <c r="X175">
        <v>-601557392</v>
      </c>
      <c r="Y175">
        <v>3.15E-3</v>
      </c>
      <c r="AA175">
        <v>5168.26</v>
      </c>
      <c r="AB175">
        <v>0</v>
      </c>
      <c r="AC175">
        <v>0</v>
      </c>
      <c r="AD175">
        <v>0</v>
      </c>
      <c r="AE175">
        <v>729.98</v>
      </c>
      <c r="AF175">
        <v>0</v>
      </c>
      <c r="AG175">
        <v>0</v>
      </c>
      <c r="AH175">
        <v>0</v>
      </c>
      <c r="AI175">
        <v>7.08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3.15E-3</v>
      </c>
      <c r="AU175" t="s">
        <v>3</v>
      </c>
      <c r="AV175">
        <v>0</v>
      </c>
      <c r="AW175">
        <v>2</v>
      </c>
      <c r="AX175">
        <v>42105513</v>
      </c>
      <c r="AY175">
        <v>1</v>
      </c>
      <c r="AZ175">
        <v>0</v>
      </c>
      <c r="BA175">
        <v>170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Y175*Source!I103</f>
        <v>1.8899999999999999E-4</v>
      </c>
      <c r="CY175">
        <f>AA175</f>
        <v>5168.26</v>
      </c>
      <c r="CZ175">
        <f>AE175</f>
        <v>729.98</v>
      </c>
      <c r="DA175">
        <f>AI175</f>
        <v>7.08</v>
      </c>
      <c r="DB175">
        <f t="shared" si="41"/>
        <v>2.2999999999999998</v>
      </c>
      <c r="DC175">
        <f t="shared" si="42"/>
        <v>0</v>
      </c>
    </row>
    <row r="176" spans="1:107" x14ac:dyDescent="0.2">
      <c r="A176">
        <f>ROW(Source!A103)</f>
        <v>103</v>
      </c>
      <c r="B176">
        <v>42104813</v>
      </c>
      <c r="C176">
        <v>42105500</v>
      </c>
      <c r="D176">
        <v>38150349</v>
      </c>
      <c r="E176">
        <v>1</v>
      </c>
      <c r="F176">
        <v>1</v>
      </c>
      <c r="G176">
        <v>1</v>
      </c>
      <c r="H176">
        <v>3</v>
      </c>
      <c r="I176" t="s">
        <v>654</v>
      </c>
      <c r="J176" t="s">
        <v>655</v>
      </c>
      <c r="K176" t="s">
        <v>656</v>
      </c>
      <c r="L176">
        <v>1346</v>
      </c>
      <c r="N176">
        <v>1009</v>
      </c>
      <c r="O176" t="s">
        <v>475</v>
      </c>
      <c r="P176" t="s">
        <v>475</v>
      </c>
      <c r="Q176">
        <v>1</v>
      </c>
      <c r="W176">
        <v>0</v>
      </c>
      <c r="X176">
        <v>58066545</v>
      </c>
      <c r="Y176">
        <v>2.8</v>
      </c>
      <c r="AA176">
        <v>140.34</v>
      </c>
      <c r="AB176">
        <v>0</v>
      </c>
      <c r="AC176">
        <v>0</v>
      </c>
      <c r="AD176">
        <v>0</v>
      </c>
      <c r="AE176">
        <v>35.799999999999997</v>
      </c>
      <c r="AF176">
        <v>0</v>
      </c>
      <c r="AG176">
        <v>0</v>
      </c>
      <c r="AH176">
        <v>0</v>
      </c>
      <c r="AI176">
        <v>3.92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2.8</v>
      </c>
      <c r="AU176" t="s">
        <v>3</v>
      </c>
      <c r="AV176">
        <v>0</v>
      </c>
      <c r="AW176">
        <v>2</v>
      </c>
      <c r="AX176">
        <v>42105514</v>
      </c>
      <c r="AY176">
        <v>1</v>
      </c>
      <c r="AZ176">
        <v>0</v>
      </c>
      <c r="BA176">
        <v>171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Y176*Source!I103</f>
        <v>0.16799999999999998</v>
      </c>
      <c r="CY176">
        <f>AA176</f>
        <v>140.34</v>
      </c>
      <c r="CZ176">
        <f>AE176</f>
        <v>35.799999999999997</v>
      </c>
      <c r="DA176">
        <f>AI176</f>
        <v>3.92</v>
      </c>
      <c r="DB176">
        <f t="shared" si="41"/>
        <v>100.24</v>
      </c>
      <c r="DC176">
        <f t="shared" si="42"/>
        <v>0</v>
      </c>
    </row>
    <row r="177" spans="1:107" x14ac:dyDescent="0.2">
      <c r="A177">
        <f>ROW(Source!A103)</f>
        <v>103</v>
      </c>
      <c r="B177">
        <v>42104813</v>
      </c>
      <c r="C177">
        <v>42105500</v>
      </c>
      <c r="D177">
        <v>38668322</v>
      </c>
      <c r="E177">
        <v>1</v>
      </c>
      <c r="F177">
        <v>1</v>
      </c>
      <c r="G177">
        <v>1</v>
      </c>
      <c r="H177">
        <v>3</v>
      </c>
      <c r="I177" t="s">
        <v>231</v>
      </c>
      <c r="J177" t="s">
        <v>233</v>
      </c>
      <c r="K177" t="s">
        <v>232</v>
      </c>
      <c r="L177">
        <v>1354</v>
      </c>
      <c r="N177">
        <v>1010</v>
      </c>
      <c r="O177" t="s">
        <v>133</v>
      </c>
      <c r="P177" t="s">
        <v>133</v>
      </c>
      <c r="Q177">
        <v>1</v>
      </c>
      <c r="W177">
        <v>0</v>
      </c>
      <c r="X177">
        <v>-1276912342</v>
      </c>
      <c r="Y177">
        <v>100</v>
      </c>
      <c r="AA177">
        <v>1883.27</v>
      </c>
      <c r="AB177">
        <v>0</v>
      </c>
      <c r="AC177">
        <v>0</v>
      </c>
      <c r="AD177">
        <v>0</v>
      </c>
      <c r="AE177">
        <v>1883.27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3</v>
      </c>
      <c r="AT177">
        <v>100</v>
      </c>
      <c r="AU177" t="s">
        <v>3</v>
      </c>
      <c r="AV177">
        <v>0</v>
      </c>
      <c r="AW177">
        <v>1</v>
      </c>
      <c r="AX177">
        <v>-1</v>
      </c>
      <c r="AY177">
        <v>0</v>
      </c>
      <c r="AZ177">
        <v>0</v>
      </c>
      <c r="BA177" t="s">
        <v>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Y177*Source!I103</f>
        <v>6</v>
      </c>
      <c r="CY177">
        <f>AA177</f>
        <v>1883.27</v>
      </c>
      <c r="CZ177">
        <f>AE177</f>
        <v>1883.27</v>
      </c>
      <c r="DA177">
        <f>AI177</f>
        <v>1</v>
      </c>
      <c r="DB177">
        <f t="shared" si="41"/>
        <v>188327</v>
      </c>
      <c r="DC177">
        <f t="shared" si="42"/>
        <v>0</v>
      </c>
    </row>
    <row r="178" spans="1:107" x14ac:dyDescent="0.2">
      <c r="A178">
        <f>ROW(Source!A103)</f>
        <v>103</v>
      </c>
      <c r="B178">
        <v>42104813</v>
      </c>
      <c r="C178">
        <v>42105500</v>
      </c>
      <c r="D178">
        <v>38164081</v>
      </c>
      <c r="E178">
        <v>1</v>
      </c>
      <c r="F178">
        <v>1</v>
      </c>
      <c r="G178">
        <v>1</v>
      </c>
      <c r="H178">
        <v>3</v>
      </c>
      <c r="I178" t="s">
        <v>593</v>
      </c>
      <c r="J178" t="s">
        <v>594</v>
      </c>
      <c r="K178" t="s">
        <v>595</v>
      </c>
      <c r="L178">
        <v>1374</v>
      </c>
      <c r="N178">
        <v>1013</v>
      </c>
      <c r="O178" t="s">
        <v>596</v>
      </c>
      <c r="P178" t="s">
        <v>596</v>
      </c>
      <c r="Q178">
        <v>1</v>
      </c>
      <c r="W178">
        <v>0</v>
      </c>
      <c r="X178">
        <v>-915781824</v>
      </c>
      <c r="Y178">
        <v>26.82</v>
      </c>
      <c r="AA178">
        <v>1</v>
      </c>
      <c r="AB178">
        <v>0</v>
      </c>
      <c r="AC178">
        <v>0</v>
      </c>
      <c r="AD178">
        <v>0</v>
      </c>
      <c r="AE178">
        <v>1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26.82</v>
      </c>
      <c r="AU178" t="s">
        <v>3</v>
      </c>
      <c r="AV178">
        <v>0</v>
      </c>
      <c r="AW178">
        <v>2</v>
      </c>
      <c r="AX178">
        <v>42105515</v>
      </c>
      <c r="AY178">
        <v>1</v>
      </c>
      <c r="AZ178">
        <v>0</v>
      </c>
      <c r="BA178">
        <v>172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Y178*Source!I103</f>
        <v>1.6092</v>
      </c>
      <c r="CY178">
        <f>AA178</f>
        <v>1</v>
      </c>
      <c r="CZ178">
        <f>AE178</f>
        <v>1</v>
      </c>
      <c r="DA178">
        <f>AI178</f>
        <v>1</v>
      </c>
      <c r="DB178">
        <f t="shared" si="41"/>
        <v>26.82</v>
      </c>
      <c r="DC178">
        <f t="shared" si="42"/>
        <v>0</v>
      </c>
    </row>
    <row r="179" spans="1:107" x14ac:dyDescent="0.2">
      <c r="A179">
        <f>ROW(Source!A105)</f>
        <v>105</v>
      </c>
      <c r="B179">
        <v>42104813</v>
      </c>
      <c r="C179">
        <v>42105517</v>
      </c>
      <c r="D179">
        <v>18410280</v>
      </c>
      <c r="E179">
        <v>1</v>
      </c>
      <c r="F179">
        <v>1</v>
      </c>
      <c r="G179">
        <v>1</v>
      </c>
      <c r="H179">
        <v>1</v>
      </c>
      <c r="I179" t="s">
        <v>657</v>
      </c>
      <c r="J179" t="s">
        <v>3</v>
      </c>
      <c r="K179" t="s">
        <v>658</v>
      </c>
      <c r="L179">
        <v>1369</v>
      </c>
      <c r="N179">
        <v>1013</v>
      </c>
      <c r="O179" t="s">
        <v>437</v>
      </c>
      <c r="P179" t="s">
        <v>437</v>
      </c>
      <c r="Q179">
        <v>1</v>
      </c>
      <c r="W179">
        <v>0</v>
      </c>
      <c r="X179">
        <v>-464685602</v>
      </c>
      <c r="Y179">
        <v>16.29</v>
      </c>
      <c r="AA179">
        <v>0</v>
      </c>
      <c r="AB179">
        <v>0</v>
      </c>
      <c r="AC179">
        <v>0</v>
      </c>
      <c r="AD179">
        <v>276.39</v>
      </c>
      <c r="AE179">
        <v>0</v>
      </c>
      <c r="AF179">
        <v>0</v>
      </c>
      <c r="AG179">
        <v>0</v>
      </c>
      <c r="AH179">
        <v>276.39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16.29</v>
      </c>
      <c r="AU179" t="s">
        <v>3</v>
      </c>
      <c r="AV179">
        <v>1</v>
      </c>
      <c r="AW179">
        <v>2</v>
      </c>
      <c r="AX179">
        <v>42105527</v>
      </c>
      <c r="AY179">
        <v>1</v>
      </c>
      <c r="AZ179">
        <v>0</v>
      </c>
      <c r="BA179">
        <v>173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Y179*Source!I105</f>
        <v>5.7014999999999993</v>
      </c>
      <c r="CY179">
        <f>AD179</f>
        <v>276.39</v>
      </c>
      <c r="CZ179">
        <f>AH179</f>
        <v>276.39</v>
      </c>
      <c r="DA179">
        <f>AL179</f>
        <v>1</v>
      </c>
      <c r="DB179">
        <f t="shared" si="41"/>
        <v>4502.3900000000003</v>
      </c>
      <c r="DC179">
        <f t="shared" si="42"/>
        <v>0</v>
      </c>
    </row>
    <row r="180" spans="1:107" x14ac:dyDescent="0.2">
      <c r="A180">
        <f>ROW(Source!A105)</f>
        <v>105</v>
      </c>
      <c r="B180">
        <v>42104813</v>
      </c>
      <c r="C180">
        <v>42105517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30</v>
      </c>
      <c r="J180" t="s">
        <v>3</v>
      </c>
      <c r="K180" t="s">
        <v>440</v>
      </c>
      <c r="L180">
        <v>608254</v>
      </c>
      <c r="N180">
        <v>1013</v>
      </c>
      <c r="O180" t="s">
        <v>441</v>
      </c>
      <c r="P180" t="s">
        <v>441</v>
      </c>
      <c r="Q180">
        <v>1</v>
      </c>
      <c r="W180">
        <v>0</v>
      </c>
      <c r="X180">
        <v>-185737400</v>
      </c>
      <c r="Y180">
        <v>0.01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0.01</v>
      </c>
      <c r="AU180" t="s">
        <v>3</v>
      </c>
      <c r="AV180">
        <v>2</v>
      </c>
      <c r="AW180">
        <v>2</v>
      </c>
      <c r="AX180">
        <v>42105528</v>
      </c>
      <c r="AY180">
        <v>1</v>
      </c>
      <c r="AZ180">
        <v>0</v>
      </c>
      <c r="BA180">
        <v>174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Y180*Source!I105</f>
        <v>3.4999999999999996E-3</v>
      </c>
      <c r="CY180">
        <f>AD180</f>
        <v>0</v>
      </c>
      <c r="CZ180">
        <f>AH180</f>
        <v>0</v>
      </c>
      <c r="DA180">
        <f>AL180</f>
        <v>1</v>
      </c>
      <c r="DB180">
        <f t="shared" si="41"/>
        <v>0</v>
      </c>
      <c r="DC180">
        <f t="shared" si="42"/>
        <v>0</v>
      </c>
    </row>
    <row r="181" spans="1:107" x14ac:dyDescent="0.2">
      <c r="A181">
        <f>ROW(Source!A105)</f>
        <v>105</v>
      </c>
      <c r="B181">
        <v>42104813</v>
      </c>
      <c r="C181">
        <v>42105517</v>
      </c>
      <c r="D181">
        <v>38164735</v>
      </c>
      <c r="E181">
        <v>1</v>
      </c>
      <c r="F181">
        <v>1</v>
      </c>
      <c r="G181">
        <v>1</v>
      </c>
      <c r="H181">
        <v>2</v>
      </c>
      <c r="I181" t="s">
        <v>442</v>
      </c>
      <c r="J181" t="s">
        <v>443</v>
      </c>
      <c r="K181" t="s">
        <v>444</v>
      </c>
      <c r="L181">
        <v>1368</v>
      </c>
      <c r="N181">
        <v>1011</v>
      </c>
      <c r="O181" t="s">
        <v>445</v>
      </c>
      <c r="P181" t="s">
        <v>445</v>
      </c>
      <c r="Q181">
        <v>1</v>
      </c>
      <c r="W181">
        <v>0</v>
      </c>
      <c r="X181">
        <v>344519037</v>
      </c>
      <c r="Y181">
        <v>0.01</v>
      </c>
      <c r="AA181">
        <v>0</v>
      </c>
      <c r="AB181">
        <v>404.19</v>
      </c>
      <c r="AC181">
        <v>392.31</v>
      </c>
      <c r="AD181">
        <v>0</v>
      </c>
      <c r="AE181">
        <v>0</v>
      </c>
      <c r="AF181">
        <v>31.26</v>
      </c>
      <c r="AG181">
        <v>13.5</v>
      </c>
      <c r="AH181">
        <v>0</v>
      </c>
      <c r="AI181">
        <v>1</v>
      </c>
      <c r="AJ181">
        <v>12.93</v>
      </c>
      <c r="AK181">
        <v>29.06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0.01</v>
      </c>
      <c r="AU181" t="s">
        <v>3</v>
      </c>
      <c r="AV181">
        <v>0</v>
      </c>
      <c r="AW181">
        <v>2</v>
      </c>
      <c r="AX181">
        <v>42105529</v>
      </c>
      <c r="AY181">
        <v>1</v>
      </c>
      <c r="AZ181">
        <v>0</v>
      </c>
      <c r="BA181">
        <v>175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Y181*Source!I105</f>
        <v>3.4999999999999996E-3</v>
      </c>
      <c r="CY181">
        <f>AB181</f>
        <v>404.19</v>
      </c>
      <c r="CZ181">
        <f>AF181</f>
        <v>31.26</v>
      </c>
      <c r="DA181">
        <f>AJ181</f>
        <v>12.93</v>
      </c>
      <c r="DB181">
        <f t="shared" si="41"/>
        <v>0.31</v>
      </c>
      <c r="DC181">
        <f t="shared" si="42"/>
        <v>0.14000000000000001</v>
      </c>
    </row>
    <row r="182" spans="1:107" x14ac:dyDescent="0.2">
      <c r="A182">
        <f>ROW(Source!A105)</f>
        <v>105</v>
      </c>
      <c r="B182">
        <v>42104813</v>
      </c>
      <c r="C182">
        <v>42105517</v>
      </c>
      <c r="D182">
        <v>38165408</v>
      </c>
      <c r="E182">
        <v>1</v>
      </c>
      <c r="F182">
        <v>1</v>
      </c>
      <c r="G182">
        <v>1</v>
      </c>
      <c r="H182">
        <v>2</v>
      </c>
      <c r="I182" t="s">
        <v>505</v>
      </c>
      <c r="J182" t="s">
        <v>506</v>
      </c>
      <c r="K182" t="s">
        <v>507</v>
      </c>
      <c r="L182">
        <v>1368</v>
      </c>
      <c r="N182">
        <v>1011</v>
      </c>
      <c r="O182" t="s">
        <v>445</v>
      </c>
      <c r="P182" t="s">
        <v>445</v>
      </c>
      <c r="Q182">
        <v>1</v>
      </c>
      <c r="W182">
        <v>0</v>
      </c>
      <c r="X182">
        <v>-1937814132</v>
      </c>
      <c r="Y182">
        <v>6.08</v>
      </c>
      <c r="AA182">
        <v>0</v>
      </c>
      <c r="AB182">
        <v>12.6</v>
      </c>
      <c r="AC182">
        <v>0</v>
      </c>
      <c r="AD182">
        <v>0</v>
      </c>
      <c r="AE182">
        <v>0</v>
      </c>
      <c r="AF182">
        <v>3</v>
      </c>
      <c r="AG182">
        <v>0</v>
      </c>
      <c r="AH182">
        <v>0</v>
      </c>
      <c r="AI182">
        <v>1</v>
      </c>
      <c r="AJ182">
        <v>4.2</v>
      </c>
      <c r="AK182">
        <v>29.06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6.08</v>
      </c>
      <c r="AU182" t="s">
        <v>3</v>
      </c>
      <c r="AV182">
        <v>0</v>
      </c>
      <c r="AW182">
        <v>2</v>
      </c>
      <c r="AX182">
        <v>42105530</v>
      </c>
      <c r="AY182">
        <v>1</v>
      </c>
      <c r="AZ182">
        <v>0</v>
      </c>
      <c r="BA182">
        <v>176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Y182*Source!I105</f>
        <v>2.1279999999999997</v>
      </c>
      <c r="CY182">
        <f>AB182</f>
        <v>12.6</v>
      </c>
      <c r="CZ182">
        <f>AF182</f>
        <v>3</v>
      </c>
      <c r="DA182">
        <f>AJ182</f>
        <v>4.2</v>
      </c>
      <c r="DB182">
        <f t="shared" si="41"/>
        <v>18.239999999999998</v>
      </c>
      <c r="DC182">
        <f t="shared" si="42"/>
        <v>0</v>
      </c>
    </row>
    <row r="183" spans="1:107" x14ac:dyDescent="0.2">
      <c r="A183">
        <f>ROW(Source!A105)</f>
        <v>105</v>
      </c>
      <c r="B183">
        <v>42104813</v>
      </c>
      <c r="C183">
        <v>42105517</v>
      </c>
      <c r="D183">
        <v>38166196</v>
      </c>
      <c r="E183">
        <v>1</v>
      </c>
      <c r="F183">
        <v>1</v>
      </c>
      <c r="G183">
        <v>1</v>
      </c>
      <c r="H183">
        <v>2</v>
      </c>
      <c r="I183" t="s">
        <v>511</v>
      </c>
      <c r="J183" t="s">
        <v>512</v>
      </c>
      <c r="K183" t="s">
        <v>513</v>
      </c>
      <c r="L183">
        <v>1368</v>
      </c>
      <c r="N183">
        <v>1011</v>
      </c>
      <c r="O183" t="s">
        <v>445</v>
      </c>
      <c r="P183" t="s">
        <v>445</v>
      </c>
      <c r="Q183">
        <v>1</v>
      </c>
      <c r="W183">
        <v>0</v>
      </c>
      <c r="X183">
        <v>-991672839</v>
      </c>
      <c r="Y183">
        <v>6.08</v>
      </c>
      <c r="AA183">
        <v>0</v>
      </c>
      <c r="AB183">
        <v>31.82</v>
      </c>
      <c r="AC183">
        <v>0</v>
      </c>
      <c r="AD183">
        <v>0</v>
      </c>
      <c r="AE183">
        <v>0</v>
      </c>
      <c r="AF183">
        <v>2.08</v>
      </c>
      <c r="AG183">
        <v>0</v>
      </c>
      <c r="AH183">
        <v>0</v>
      </c>
      <c r="AI183">
        <v>1</v>
      </c>
      <c r="AJ183">
        <v>15.3</v>
      </c>
      <c r="AK183">
        <v>29.06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6.08</v>
      </c>
      <c r="AU183" t="s">
        <v>3</v>
      </c>
      <c r="AV183">
        <v>0</v>
      </c>
      <c r="AW183">
        <v>2</v>
      </c>
      <c r="AX183">
        <v>42105531</v>
      </c>
      <c r="AY183">
        <v>1</v>
      </c>
      <c r="AZ183">
        <v>0</v>
      </c>
      <c r="BA183">
        <v>177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Y183*Source!I105</f>
        <v>2.1279999999999997</v>
      </c>
      <c r="CY183">
        <f>AB183</f>
        <v>31.82</v>
      </c>
      <c r="CZ183">
        <f>AF183</f>
        <v>2.08</v>
      </c>
      <c r="DA183">
        <f>AJ183</f>
        <v>15.3</v>
      </c>
      <c r="DB183">
        <f t="shared" si="41"/>
        <v>12.65</v>
      </c>
      <c r="DC183">
        <f t="shared" si="42"/>
        <v>0</v>
      </c>
    </row>
    <row r="184" spans="1:107" x14ac:dyDescent="0.2">
      <c r="A184">
        <f>ROW(Source!A105)</f>
        <v>105</v>
      </c>
      <c r="B184">
        <v>42104813</v>
      </c>
      <c r="C184">
        <v>42105517</v>
      </c>
      <c r="D184">
        <v>38101745</v>
      </c>
      <c r="E184">
        <v>1</v>
      </c>
      <c r="F184">
        <v>1</v>
      </c>
      <c r="G184">
        <v>1</v>
      </c>
      <c r="H184">
        <v>3</v>
      </c>
      <c r="I184" t="s">
        <v>659</v>
      </c>
      <c r="J184" t="s">
        <v>660</v>
      </c>
      <c r="K184" t="s">
        <v>661</v>
      </c>
      <c r="L184">
        <v>1348</v>
      </c>
      <c r="N184">
        <v>1009</v>
      </c>
      <c r="O184" t="s">
        <v>28</v>
      </c>
      <c r="P184" t="s">
        <v>28</v>
      </c>
      <c r="Q184">
        <v>1000</v>
      </c>
      <c r="W184">
        <v>0</v>
      </c>
      <c r="X184">
        <v>546198954</v>
      </c>
      <c r="Y184">
        <v>1E-3</v>
      </c>
      <c r="AA184">
        <v>94219.4</v>
      </c>
      <c r="AB184">
        <v>0</v>
      </c>
      <c r="AC184">
        <v>0</v>
      </c>
      <c r="AD184">
        <v>0</v>
      </c>
      <c r="AE184">
        <v>12430</v>
      </c>
      <c r="AF184">
        <v>0</v>
      </c>
      <c r="AG184">
        <v>0</v>
      </c>
      <c r="AH184">
        <v>0</v>
      </c>
      <c r="AI184">
        <v>7.58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1E-3</v>
      </c>
      <c r="AU184" t="s">
        <v>3</v>
      </c>
      <c r="AV184">
        <v>0</v>
      </c>
      <c r="AW184">
        <v>2</v>
      </c>
      <c r="AX184">
        <v>42105532</v>
      </c>
      <c r="AY184">
        <v>1</v>
      </c>
      <c r="AZ184">
        <v>0</v>
      </c>
      <c r="BA184">
        <v>178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Y184*Source!I105</f>
        <v>3.5E-4</v>
      </c>
      <c r="CY184">
        <f>AA184</f>
        <v>94219.4</v>
      </c>
      <c r="CZ184">
        <f>AE184</f>
        <v>12430</v>
      </c>
      <c r="DA184">
        <f>AI184</f>
        <v>7.58</v>
      </c>
      <c r="DB184">
        <f t="shared" si="41"/>
        <v>12.43</v>
      </c>
      <c r="DC184">
        <f t="shared" si="42"/>
        <v>0</v>
      </c>
    </row>
    <row r="185" spans="1:107" x14ac:dyDescent="0.2">
      <c r="A185">
        <f>ROW(Source!A105)</f>
        <v>105</v>
      </c>
      <c r="B185">
        <v>42104813</v>
      </c>
      <c r="C185">
        <v>42105517</v>
      </c>
      <c r="D185">
        <v>38102363</v>
      </c>
      <c r="E185">
        <v>1</v>
      </c>
      <c r="F185">
        <v>1</v>
      </c>
      <c r="G185">
        <v>1</v>
      </c>
      <c r="H185">
        <v>3</v>
      </c>
      <c r="I185" t="s">
        <v>662</v>
      </c>
      <c r="J185" t="s">
        <v>663</v>
      </c>
      <c r="K185" t="s">
        <v>664</v>
      </c>
      <c r="L185">
        <v>1356</v>
      </c>
      <c r="N185">
        <v>1010</v>
      </c>
      <c r="O185" t="s">
        <v>620</v>
      </c>
      <c r="P185" t="s">
        <v>620</v>
      </c>
      <c r="Q185">
        <v>1000</v>
      </c>
      <c r="W185">
        <v>0</v>
      </c>
      <c r="X185">
        <v>1703397329</v>
      </c>
      <c r="Y185">
        <v>0.2</v>
      </c>
      <c r="AA185">
        <v>179</v>
      </c>
      <c r="AB185">
        <v>0</v>
      </c>
      <c r="AC185">
        <v>0</v>
      </c>
      <c r="AD185">
        <v>0</v>
      </c>
      <c r="AE185">
        <v>179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0.2</v>
      </c>
      <c r="AU185" t="s">
        <v>3</v>
      </c>
      <c r="AV185">
        <v>0</v>
      </c>
      <c r="AW185">
        <v>2</v>
      </c>
      <c r="AX185">
        <v>42105533</v>
      </c>
      <c r="AY185">
        <v>1</v>
      </c>
      <c r="AZ185">
        <v>0</v>
      </c>
      <c r="BA185">
        <v>179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Y185*Source!I105</f>
        <v>6.9999999999999993E-2</v>
      </c>
      <c r="CY185">
        <f>AA185</f>
        <v>179</v>
      </c>
      <c r="CZ185">
        <f>AE185</f>
        <v>179</v>
      </c>
      <c r="DA185">
        <f>AI185</f>
        <v>1</v>
      </c>
      <c r="DB185">
        <f t="shared" si="41"/>
        <v>35.799999999999997</v>
      </c>
      <c r="DC185">
        <f t="shared" si="42"/>
        <v>0</v>
      </c>
    </row>
    <row r="186" spans="1:107" x14ac:dyDescent="0.2">
      <c r="A186">
        <f>ROW(Source!A105)</f>
        <v>105</v>
      </c>
      <c r="B186">
        <v>42104813</v>
      </c>
      <c r="C186">
        <v>42105517</v>
      </c>
      <c r="D186">
        <v>38157345</v>
      </c>
      <c r="E186">
        <v>1</v>
      </c>
      <c r="F186">
        <v>1</v>
      </c>
      <c r="G186">
        <v>1</v>
      </c>
      <c r="H186">
        <v>3</v>
      </c>
      <c r="I186" t="s">
        <v>238</v>
      </c>
      <c r="J186" t="s">
        <v>240</v>
      </c>
      <c r="K186" t="s">
        <v>239</v>
      </c>
      <c r="L186">
        <v>1308</v>
      </c>
      <c r="N186">
        <v>1003</v>
      </c>
      <c r="O186" t="s">
        <v>236</v>
      </c>
      <c r="P186" t="s">
        <v>236</v>
      </c>
      <c r="Q186">
        <v>100</v>
      </c>
      <c r="W186">
        <v>0</v>
      </c>
      <c r="X186">
        <v>866408668</v>
      </c>
      <c r="Y186">
        <v>1</v>
      </c>
      <c r="AA186">
        <v>852.89</v>
      </c>
      <c r="AB186">
        <v>0</v>
      </c>
      <c r="AC186">
        <v>0</v>
      </c>
      <c r="AD186">
        <v>0</v>
      </c>
      <c r="AE186">
        <v>173</v>
      </c>
      <c r="AF186">
        <v>0</v>
      </c>
      <c r="AG186">
        <v>0</v>
      </c>
      <c r="AH186">
        <v>0</v>
      </c>
      <c r="AI186">
        <v>4.93</v>
      </c>
      <c r="AJ186">
        <v>1</v>
      </c>
      <c r="AK186">
        <v>1</v>
      </c>
      <c r="AL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 t="s">
        <v>3</v>
      </c>
      <c r="AT186">
        <v>1</v>
      </c>
      <c r="AU186" t="s">
        <v>3</v>
      </c>
      <c r="AV186">
        <v>0</v>
      </c>
      <c r="AW186">
        <v>1</v>
      </c>
      <c r="AX186">
        <v>-1</v>
      </c>
      <c r="AY186">
        <v>0</v>
      </c>
      <c r="AZ186">
        <v>0</v>
      </c>
      <c r="BA186" t="s">
        <v>3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Y186*Source!I105</f>
        <v>0.35</v>
      </c>
      <c r="CY186">
        <f>AA186</f>
        <v>852.89</v>
      </c>
      <c r="CZ186">
        <f>AE186</f>
        <v>173</v>
      </c>
      <c r="DA186">
        <f>AI186</f>
        <v>4.93</v>
      </c>
      <c r="DB186">
        <f t="shared" si="41"/>
        <v>173</v>
      </c>
      <c r="DC186">
        <f t="shared" si="42"/>
        <v>0</v>
      </c>
    </row>
    <row r="187" spans="1:107" x14ac:dyDescent="0.2">
      <c r="A187">
        <f>ROW(Source!A105)</f>
        <v>105</v>
      </c>
      <c r="B187">
        <v>42104813</v>
      </c>
      <c r="C187">
        <v>42105517</v>
      </c>
      <c r="D187">
        <v>38164081</v>
      </c>
      <c r="E187">
        <v>1</v>
      </c>
      <c r="F187">
        <v>1</v>
      </c>
      <c r="G187">
        <v>1</v>
      </c>
      <c r="H187">
        <v>3</v>
      </c>
      <c r="I187" t="s">
        <v>593</v>
      </c>
      <c r="J187" t="s">
        <v>594</v>
      </c>
      <c r="K187" t="s">
        <v>595</v>
      </c>
      <c r="L187">
        <v>1374</v>
      </c>
      <c r="N187">
        <v>1013</v>
      </c>
      <c r="O187" t="s">
        <v>596</v>
      </c>
      <c r="P187" t="s">
        <v>596</v>
      </c>
      <c r="Q187">
        <v>1</v>
      </c>
      <c r="W187">
        <v>0</v>
      </c>
      <c r="X187">
        <v>-915781824</v>
      </c>
      <c r="Y187">
        <v>3.1</v>
      </c>
      <c r="AA187">
        <v>1</v>
      </c>
      <c r="AB187">
        <v>0</v>
      </c>
      <c r="AC187">
        <v>0</v>
      </c>
      <c r="AD187">
        <v>0</v>
      </c>
      <c r="AE187">
        <v>1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3.1</v>
      </c>
      <c r="AU187" t="s">
        <v>3</v>
      </c>
      <c r="AV187">
        <v>0</v>
      </c>
      <c r="AW187">
        <v>2</v>
      </c>
      <c r="AX187">
        <v>42105534</v>
      </c>
      <c r="AY187">
        <v>1</v>
      </c>
      <c r="AZ187">
        <v>0</v>
      </c>
      <c r="BA187">
        <v>180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Y187*Source!I105</f>
        <v>1.085</v>
      </c>
      <c r="CY187">
        <f>AA187</f>
        <v>1</v>
      </c>
      <c r="CZ187">
        <f>AE187</f>
        <v>1</v>
      </c>
      <c r="DA187">
        <f>AI187</f>
        <v>1</v>
      </c>
      <c r="DB187">
        <f t="shared" si="41"/>
        <v>3.1</v>
      </c>
      <c r="DC187">
        <f t="shared" si="42"/>
        <v>0</v>
      </c>
    </row>
    <row r="188" spans="1:107" x14ac:dyDescent="0.2">
      <c r="A188">
        <f>ROW(Source!A107)</f>
        <v>107</v>
      </c>
      <c r="B188">
        <v>42104813</v>
      </c>
      <c r="C188">
        <v>42105536</v>
      </c>
      <c r="D188">
        <v>29361034</v>
      </c>
      <c r="E188">
        <v>1</v>
      </c>
      <c r="F188">
        <v>1</v>
      </c>
      <c r="G188">
        <v>1</v>
      </c>
      <c r="H188">
        <v>1</v>
      </c>
      <c r="I188" t="s">
        <v>665</v>
      </c>
      <c r="J188" t="s">
        <v>3</v>
      </c>
      <c r="K188" t="s">
        <v>666</v>
      </c>
      <c r="L188">
        <v>1369</v>
      </c>
      <c r="N188">
        <v>1013</v>
      </c>
      <c r="O188" t="s">
        <v>437</v>
      </c>
      <c r="P188" t="s">
        <v>437</v>
      </c>
      <c r="Q188">
        <v>1</v>
      </c>
      <c r="W188">
        <v>0</v>
      </c>
      <c r="X188">
        <v>184923391</v>
      </c>
      <c r="Y188">
        <v>2.82</v>
      </c>
      <c r="AA188">
        <v>0</v>
      </c>
      <c r="AB188">
        <v>0</v>
      </c>
      <c r="AC188">
        <v>0</v>
      </c>
      <c r="AD188">
        <v>273.2</v>
      </c>
      <c r="AE188">
        <v>0</v>
      </c>
      <c r="AF188">
        <v>0</v>
      </c>
      <c r="AG188">
        <v>0</v>
      </c>
      <c r="AH188">
        <v>273.2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2.82</v>
      </c>
      <c r="AU188" t="s">
        <v>3</v>
      </c>
      <c r="AV188">
        <v>1</v>
      </c>
      <c r="AW188">
        <v>2</v>
      </c>
      <c r="AX188">
        <v>42105547</v>
      </c>
      <c r="AY188">
        <v>1</v>
      </c>
      <c r="AZ188">
        <v>0</v>
      </c>
      <c r="BA188">
        <v>181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Y188*Source!I107</f>
        <v>0.98699999999999988</v>
      </c>
      <c r="CY188">
        <f>AD188</f>
        <v>273.2</v>
      </c>
      <c r="CZ188">
        <f>AH188</f>
        <v>273.2</v>
      </c>
      <c r="DA188">
        <f>AL188</f>
        <v>1</v>
      </c>
      <c r="DB188">
        <f t="shared" si="41"/>
        <v>770.42</v>
      </c>
      <c r="DC188">
        <f t="shared" si="42"/>
        <v>0</v>
      </c>
    </row>
    <row r="189" spans="1:107" x14ac:dyDescent="0.2">
      <c r="A189">
        <f>ROW(Source!A107)</f>
        <v>107</v>
      </c>
      <c r="B189">
        <v>42104813</v>
      </c>
      <c r="C189">
        <v>42105536</v>
      </c>
      <c r="D189">
        <v>121548</v>
      </c>
      <c r="E189">
        <v>1</v>
      </c>
      <c r="F189">
        <v>1</v>
      </c>
      <c r="G189">
        <v>1</v>
      </c>
      <c r="H189">
        <v>1</v>
      </c>
      <c r="I189" t="s">
        <v>30</v>
      </c>
      <c r="J189" t="s">
        <v>3</v>
      </c>
      <c r="K189" t="s">
        <v>440</v>
      </c>
      <c r="L189">
        <v>608254</v>
      </c>
      <c r="N189">
        <v>1013</v>
      </c>
      <c r="O189" t="s">
        <v>441</v>
      </c>
      <c r="P189" t="s">
        <v>441</v>
      </c>
      <c r="Q189">
        <v>1</v>
      </c>
      <c r="W189">
        <v>0</v>
      </c>
      <c r="X189">
        <v>-185737400</v>
      </c>
      <c r="Y189">
        <v>0.01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0.01</v>
      </c>
      <c r="AU189" t="s">
        <v>3</v>
      </c>
      <c r="AV189">
        <v>2</v>
      </c>
      <c r="AW189">
        <v>2</v>
      </c>
      <c r="AX189">
        <v>42105548</v>
      </c>
      <c r="AY189">
        <v>1</v>
      </c>
      <c r="AZ189">
        <v>0</v>
      </c>
      <c r="BA189">
        <v>182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Y189*Source!I107</f>
        <v>3.4999999999999996E-3</v>
      </c>
      <c r="CY189">
        <f>AD189</f>
        <v>0</v>
      </c>
      <c r="CZ189">
        <f>AH189</f>
        <v>0</v>
      </c>
      <c r="DA189">
        <f>AL189</f>
        <v>1</v>
      </c>
      <c r="DB189">
        <f t="shared" si="41"/>
        <v>0</v>
      </c>
      <c r="DC189">
        <f t="shared" si="42"/>
        <v>0</v>
      </c>
    </row>
    <row r="190" spans="1:107" x14ac:dyDescent="0.2">
      <c r="A190">
        <f>ROW(Source!A107)</f>
        <v>107</v>
      </c>
      <c r="B190">
        <v>42104813</v>
      </c>
      <c r="C190">
        <v>42105536</v>
      </c>
      <c r="D190">
        <v>38164593</v>
      </c>
      <c r="E190">
        <v>1</v>
      </c>
      <c r="F190">
        <v>1</v>
      </c>
      <c r="G190">
        <v>1</v>
      </c>
      <c r="H190">
        <v>2</v>
      </c>
      <c r="I190" t="s">
        <v>563</v>
      </c>
      <c r="J190" t="s">
        <v>564</v>
      </c>
      <c r="K190" t="s">
        <v>565</v>
      </c>
      <c r="L190">
        <v>1368</v>
      </c>
      <c r="N190">
        <v>1011</v>
      </c>
      <c r="O190" t="s">
        <v>445</v>
      </c>
      <c r="P190" t="s">
        <v>445</v>
      </c>
      <c r="Q190">
        <v>1</v>
      </c>
      <c r="W190">
        <v>0</v>
      </c>
      <c r="X190">
        <v>783836208</v>
      </c>
      <c r="Y190">
        <v>0.01</v>
      </c>
      <c r="AA190">
        <v>0</v>
      </c>
      <c r="AB190">
        <v>1026.03</v>
      </c>
      <c r="AC190">
        <v>392.31</v>
      </c>
      <c r="AD190">
        <v>0</v>
      </c>
      <c r="AE190">
        <v>0</v>
      </c>
      <c r="AF190">
        <v>134.65</v>
      </c>
      <c r="AG190">
        <v>13.5</v>
      </c>
      <c r="AH190">
        <v>0</v>
      </c>
      <c r="AI190">
        <v>1</v>
      </c>
      <c r="AJ190">
        <v>7.62</v>
      </c>
      <c r="AK190">
        <v>29.06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0.01</v>
      </c>
      <c r="AU190" t="s">
        <v>3</v>
      </c>
      <c r="AV190">
        <v>0</v>
      </c>
      <c r="AW190">
        <v>2</v>
      </c>
      <c r="AX190">
        <v>42105549</v>
      </c>
      <c r="AY190">
        <v>1</v>
      </c>
      <c r="AZ190">
        <v>0</v>
      </c>
      <c r="BA190">
        <v>183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Y190*Source!I107</f>
        <v>3.4999999999999996E-3</v>
      </c>
      <c r="CY190">
        <f>AB190</f>
        <v>1026.03</v>
      </c>
      <c r="CZ190">
        <f>AF190</f>
        <v>134.65</v>
      </c>
      <c r="DA190">
        <f>AJ190</f>
        <v>7.62</v>
      </c>
      <c r="DB190">
        <f t="shared" si="41"/>
        <v>1.35</v>
      </c>
      <c r="DC190">
        <f t="shared" si="42"/>
        <v>0.14000000000000001</v>
      </c>
    </row>
    <row r="191" spans="1:107" x14ac:dyDescent="0.2">
      <c r="A191">
        <f>ROW(Source!A107)</f>
        <v>107</v>
      </c>
      <c r="B191">
        <v>42104813</v>
      </c>
      <c r="C191">
        <v>42105536</v>
      </c>
      <c r="D191">
        <v>38166456</v>
      </c>
      <c r="E191">
        <v>1</v>
      </c>
      <c r="F191">
        <v>1</v>
      </c>
      <c r="G191">
        <v>1</v>
      </c>
      <c r="H191">
        <v>2</v>
      </c>
      <c r="I191" t="s">
        <v>466</v>
      </c>
      <c r="J191" t="s">
        <v>467</v>
      </c>
      <c r="K191" t="s">
        <v>468</v>
      </c>
      <c r="L191">
        <v>1368</v>
      </c>
      <c r="N191">
        <v>1011</v>
      </c>
      <c r="O191" t="s">
        <v>445</v>
      </c>
      <c r="P191" t="s">
        <v>445</v>
      </c>
      <c r="Q191">
        <v>1</v>
      </c>
      <c r="W191">
        <v>0</v>
      </c>
      <c r="X191">
        <v>1230759911</v>
      </c>
      <c r="Y191">
        <v>0.01</v>
      </c>
      <c r="AA191">
        <v>0</v>
      </c>
      <c r="AB191">
        <v>858.62</v>
      </c>
      <c r="AC191">
        <v>337.1</v>
      </c>
      <c r="AD191">
        <v>0</v>
      </c>
      <c r="AE191">
        <v>0</v>
      </c>
      <c r="AF191">
        <v>87.17</v>
      </c>
      <c r="AG191">
        <v>11.6</v>
      </c>
      <c r="AH191">
        <v>0</v>
      </c>
      <c r="AI191">
        <v>1</v>
      </c>
      <c r="AJ191">
        <v>9.85</v>
      </c>
      <c r="AK191">
        <v>29.06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0.01</v>
      </c>
      <c r="AU191" t="s">
        <v>3</v>
      </c>
      <c r="AV191">
        <v>0</v>
      </c>
      <c r="AW191">
        <v>2</v>
      </c>
      <c r="AX191">
        <v>42105550</v>
      </c>
      <c r="AY191">
        <v>1</v>
      </c>
      <c r="AZ191">
        <v>0</v>
      </c>
      <c r="BA191">
        <v>184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Y191*Source!I107</f>
        <v>3.4999999999999996E-3</v>
      </c>
      <c r="CY191">
        <f>AB191</f>
        <v>858.62</v>
      </c>
      <c r="CZ191">
        <f>AF191</f>
        <v>87.17</v>
      </c>
      <c r="DA191">
        <f>AJ191</f>
        <v>9.85</v>
      </c>
      <c r="DB191">
        <f t="shared" si="41"/>
        <v>0.87</v>
      </c>
      <c r="DC191">
        <f t="shared" si="42"/>
        <v>0.12</v>
      </c>
    </row>
    <row r="192" spans="1:107" x14ac:dyDescent="0.2">
      <c r="A192">
        <f>ROW(Source!A107)</f>
        <v>107</v>
      </c>
      <c r="B192">
        <v>42104813</v>
      </c>
      <c r="C192">
        <v>42105536</v>
      </c>
      <c r="D192">
        <v>38102313</v>
      </c>
      <c r="E192">
        <v>1</v>
      </c>
      <c r="F192">
        <v>1</v>
      </c>
      <c r="G192">
        <v>1</v>
      </c>
      <c r="H192">
        <v>3</v>
      </c>
      <c r="I192" t="s">
        <v>581</v>
      </c>
      <c r="J192" t="s">
        <v>582</v>
      </c>
      <c r="K192" t="s">
        <v>583</v>
      </c>
      <c r="L192">
        <v>1346</v>
      </c>
      <c r="N192">
        <v>1009</v>
      </c>
      <c r="O192" t="s">
        <v>475</v>
      </c>
      <c r="P192" t="s">
        <v>475</v>
      </c>
      <c r="Q192">
        <v>1</v>
      </c>
      <c r="W192">
        <v>0</v>
      </c>
      <c r="X192">
        <v>-1768004575</v>
      </c>
      <c r="Y192">
        <v>0.05</v>
      </c>
      <c r="AA192">
        <v>63.36</v>
      </c>
      <c r="AB192">
        <v>0</v>
      </c>
      <c r="AC192">
        <v>0</v>
      </c>
      <c r="AD192">
        <v>0</v>
      </c>
      <c r="AE192">
        <v>28.67</v>
      </c>
      <c r="AF192">
        <v>0</v>
      </c>
      <c r="AG192">
        <v>0</v>
      </c>
      <c r="AH192">
        <v>0</v>
      </c>
      <c r="AI192">
        <v>2.21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0.05</v>
      </c>
      <c r="AU192" t="s">
        <v>3</v>
      </c>
      <c r="AV192">
        <v>0</v>
      </c>
      <c r="AW192">
        <v>2</v>
      </c>
      <c r="AX192">
        <v>42105551</v>
      </c>
      <c r="AY192">
        <v>1</v>
      </c>
      <c r="AZ192">
        <v>0</v>
      </c>
      <c r="BA192">
        <v>185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Y192*Source!I107</f>
        <v>1.7499999999999998E-2</v>
      </c>
      <c r="CY192">
        <f t="shared" ref="CY192:CY197" si="43">AA192</f>
        <v>63.36</v>
      </c>
      <c r="CZ192">
        <f t="shared" ref="CZ192:CZ197" si="44">AE192</f>
        <v>28.67</v>
      </c>
      <c r="DA192">
        <f t="shared" ref="DA192:DA197" si="45">AI192</f>
        <v>2.21</v>
      </c>
      <c r="DB192">
        <f t="shared" si="41"/>
        <v>1.43</v>
      </c>
      <c r="DC192">
        <f t="shared" si="42"/>
        <v>0</v>
      </c>
    </row>
    <row r="193" spans="1:107" x14ac:dyDescent="0.2">
      <c r="A193">
        <f>ROW(Source!A107)</f>
        <v>107</v>
      </c>
      <c r="B193">
        <v>42104813</v>
      </c>
      <c r="C193">
        <v>42105536</v>
      </c>
      <c r="D193">
        <v>38102598</v>
      </c>
      <c r="E193">
        <v>1</v>
      </c>
      <c r="F193">
        <v>1</v>
      </c>
      <c r="G193">
        <v>1</v>
      </c>
      <c r="H193">
        <v>3</v>
      </c>
      <c r="I193" t="s">
        <v>584</v>
      </c>
      <c r="J193" t="s">
        <v>585</v>
      </c>
      <c r="K193" t="s">
        <v>586</v>
      </c>
      <c r="L193">
        <v>1308</v>
      </c>
      <c r="N193">
        <v>1003</v>
      </c>
      <c r="O193" t="s">
        <v>236</v>
      </c>
      <c r="P193" t="s">
        <v>236</v>
      </c>
      <c r="Q193">
        <v>100</v>
      </c>
      <c r="W193">
        <v>0</v>
      </c>
      <c r="X193">
        <v>611857035</v>
      </c>
      <c r="Y193">
        <v>0.05</v>
      </c>
      <c r="AA193">
        <v>539.21</v>
      </c>
      <c r="AB193">
        <v>0</v>
      </c>
      <c r="AC193">
        <v>0</v>
      </c>
      <c r="AD193">
        <v>0</v>
      </c>
      <c r="AE193">
        <v>120.36</v>
      </c>
      <c r="AF193">
        <v>0</v>
      </c>
      <c r="AG193">
        <v>0</v>
      </c>
      <c r="AH193">
        <v>0</v>
      </c>
      <c r="AI193">
        <v>4.4800000000000004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0.05</v>
      </c>
      <c r="AU193" t="s">
        <v>3</v>
      </c>
      <c r="AV193">
        <v>0</v>
      </c>
      <c r="AW193">
        <v>2</v>
      </c>
      <c r="AX193">
        <v>42105552</v>
      </c>
      <c r="AY193">
        <v>1</v>
      </c>
      <c r="AZ193">
        <v>0</v>
      </c>
      <c r="BA193">
        <v>186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Y193*Source!I107</f>
        <v>1.7499999999999998E-2</v>
      </c>
      <c r="CY193">
        <f t="shared" si="43"/>
        <v>539.21</v>
      </c>
      <c r="CZ193">
        <f t="shared" si="44"/>
        <v>120.36</v>
      </c>
      <c r="DA193">
        <f t="shared" si="45"/>
        <v>4.4800000000000004</v>
      </c>
      <c r="DB193">
        <f t="shared" si="41"/>
        <v>6.02</v>
      </c>
      <c r="DC193">
        <f t="shared" si="42"/>
        <v>0</v>
      </c>
    </row>
    <row r="194" spans="1:107" x14ac:dyDescent="0.2">
      <c r="A194">
        <f>ROW(Source!A107)</f>
        <v>107</v>
      </c>
      <c r="B194">
        <v>42104813</v>
      </c>
      <c r="C194">
        <v>42105536</v>
      </c>
      <c r="D194">
        <v>38102617</v>
      </c>
      <c r="E194">
        <v>1</v>
      </c>
      <c r="F194">
        <v>1</v>
      </c>
      <c r="G194">
        <v>1</v>
      </c>
      <c r="H194">
        <v>3</v>
      </c>
      <c r="I194" t="s">
        <v>587</v>
      </c>
      <c r="J194" t="s">
        <v>588</v>
      </c>
      <c r="K194" t="s">
        <v>589</v>
      </c>
      <c r="L194">
        <v>1346</v>
      </c>
      <c r="N194">
        <v>1009</v>
      </c>
      <c r="O194" t="s">
        <v>475</v>
      </c>
      <c r="P194" t="s">
        <v>475</v>
      </c>
      <c r="Q194">
        <v>1</v>
      </c>
      <c r="W194">
        <v>0</v>
      </c>
      <c r="X194">
        <v>-1294780295</v>
      </c>
      <c r="Y194">
        <v>0.16</v>
      </c>
      <c r="AA194">
        <v>99.74</v>
      </c>
      <c r="AB194">
        <v>0</v>
      </c>
      <c r="AC194">
        <v>0</v>
      </c>
      <c r="AD194">
        <v>0</v>
      </c>
      <c r="AE194">
        <v>30.5</v>
      </c>
      <c r="AF194">
        <v>0</v>
      </c>
      <c r="AG194">
        <v>0</v>
      </c>
      <c r="AH194">
        <v>0</v>
      </c>
      <c r="AI194">
        <v>3.27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0.16</v>
      </c>
      <c r="AU194" t="s">
        <v>3</v>
      </c>
      <c r="AV194">
        <v>0</v>
      </c>
      <c r="AW194">
        <v>2</v>
      </c>
      <c r="AX194">
        <v>42105553</v>
      </c>
      <c r="AY194">
        <v>1</v>
      </c>
      <c r="AZ194">
        <v>0</v>
      </c>
      <c r="BA194">
        <v>187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Y194*Source!I107</f>
        <v>5.5999999999999994E-2</v>
      </c>
      <c r="CY194">
        <f t="shared" si="43"/>
        <v>99.74</v>
      </c>
      <c r="CZ194">
        <f t="shared" si="44"/>
        <v>30.5</v>
      </c>
      <c r="DA194">
        <f t="shared" si="45"/>
        <v>3.27</v>
      </c>
      <c r="DB194">
        <f t="shared" ref="DB194:DB224" si="46">ROUND(ROUND(AT194*CZ194,2),6)</f>
        <v>4.88</v>
      </c>
      <c r="DC194">
        <f t="shared" ref="DC194:DC224" si="47">ROUND(ROUND(AT194*AG194,2),6)</f>
        <v>0</v>
      </c>
    </row>
    <row r="195" spans="1:107" x14ac:dyDescent="0.2">
      <c r="A195">
        <f>ROW(Source!A107)</f>
        <v>107</v>
      </c>
      <c r="B195">
        <v>42104813</v>
      </c>
      <c r="C195">
        <v>42105536</v>
      </c>
      <c r="D195">
        <v>38146782</v>
      </c>
      <c r="E195">
        <v>1</v>
      </c>
      <c r="F195">
        <v>1</v>
      </c>
      <c r="G195">
        <v>1</v>
      </c>
      <c r="H195">
        <v>3</v>
      </c>
      <c r="I195" t="s">
        <v>244</v>
      </c>
      <c r="J195" t="s">
        <v>247</v>
      </c>
      <c r="K195" t="s">
        <v>245</v>
      </c>
      <c r="L195">
        <v>1477</v>
      </c>
      <c r="N195">
        <v>1013</v>
      </c>
      <c r="O195" t="s">
        <v>246</v>
      </c>
      <c r="P195" t="s">
        <v>248</v>
      </c>
      <c r="Q195">
        <v>1</v>
      </c>
      <c r="W195">
        <v>0</v>
      </c>
      <c r="X195">
        <v>-533084178</v>
      </c>
      <c r="Y195">
        <v>4.2856999999999999E-2</v>
      </c>
      <c r="AA195">
        <v>27911.279999999999</v>
      </c>
      <c r="AB195">
        <v>0</v>
      </c>
      <c r="AC195">
        <v>0</v>
      </c>
      <c r="AD195">
        <v>0</v>
      </c>
      <c r="AE195">
        <v>3090.95</v>
      </c>
      <c r="AF195">
        <v>0</v>
      </c>
      <c r="AG195">
        <v>0</v>
      </c>
      <c r="AH195">
        <v>0</v>
      </c>
      <c r="AI195">
        <v>9.0299999999999994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 t="s">
        <v>3</v>
      </c>
      <c r="AT195">
        <v>4.2856999999999999E-2</v>
      </c>
      <c r="AU195" t="s">
        <v>3</v>
      </c>
      <c r="AV195">
        <v>0</v>
      </c>
      <c r="AW195">
        <v>1</v>
      </c>
      <c r="AX195">
        <v>-1</v>
      </c>
      <c r="AY195">
        <v>0</v>
      </c>
      <c r="AZ195">
        <v>0</v>
      </c>
      <c r="BA195" t="s">
        <v>3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Y195*Source!I107</f>
        <v>1.4999949999999998E-2</v>
      </c>
      <c r="CY195">
        <f t="shared" si="43"/>
        <v>27911.279999999999</v>
      </c>
      <c r="CZ195">
        <f t="shared" si="44"/>
        <v>3090.95</v>
      </c>
      <c r="DA195">
        <f t="shared" si="45"/>
        <v>9.0299999999999994</v>
      </c>
      <c r="DB195">
        <f t="shared" si="46"/>
        <v>132.47</v>
      </c>
      <c r="DC195">
        <f t="shared" si="47"/>
        <v>0</v>
      </c>
    </row>
    <row r="196" spans="1:107" x14ac:dyDescent="0.2">
      <c r="A196">
        <f>ROW(Source!A107)</f>
        <v>107</v>
      </c>
      <c r="B196">
        <v>42104813</v>
      </c>
      <c r="C196">
        <v>42105536</v>
      </c>
      <c r="D196">
        <v>38146783</v>
      </c>
      <c r="E196">
        <v>1</v>
      </c>
      <c r="F196">
        <v>1</v>
      </c>
      <c r="G196">
        <v>1</v>
      </c>
      <c r="H196">
        <v>3</v>
      </c>
      <c r="I196" t="s">
        <v>250</v>
      </c>
      <c r="J196" t="s">
        <v>252</v>
      </c>
      <c r="K196" t="s">
        <v>251</v>
      </c>
      <c r="L196">
        <v>1477</v>
      </c>
      <c r="N196">
        <v>1013</v>
      </c>
      <c r="O196" t="s">
        <v>246</v>
      </c>
      <c r="P196" t="s">
        <v>248</v>
      </c>
      <c r="Q196">
        <v>1</v>
      </c>
      <c r="W196">
        <v>0</v>
      </c>
      <c r="X196">
        <v>-1967235878</v>
      </c>
      <c r="Y196">
        <v>5.7142999999999999E-2</v>
      </c>
      <c r="AA196">
        <v>43659.09</v>
      </c>
      <c r="AB196">
        <v>0</v>
      </c>
      <c r="AC196">
        <v>0</v>
      </c>
      <c r="AD196">
        <v>0</v>
      </c>
      <c r="AE196">
        <v>4900.01</v>
      </c>
      <c r="AF196">
        <v>0</v>
      </c>
      <c r="AG196">
        <v>0</v>
      </c>
      <c r="AH196">
        <v>0</v>
      </c>
      <c r="AI196">
        <v>8.91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3</v>
      </c>
      <c r="AT196">
        <v>5.7142999999999999E-2</v>
      </c>
      <c r="AU196" t="s">
        <v>3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3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Y196*Source!I107</f>
        <v>2.0000049999999998E-2</v>
      </c>
      <c r="CY196">
        <f t="shared" si="43"/>
        <v>43659.09</v>
      </c>
      <c r="CZ196">
        <f t="shared" si="44"/>
        <v>4900.01</v>
      </c>
      <c r="DA196">
        <f t="shared" si="45"/>
        <v>8.91</v>
      </c>
      <c r="DB196">
        <f t="shared" si="46"/>
        <v>280</v>
      </c>
      <c r="DC196">
        <f t="shared" si="47"/>
        <v>0</v>
      </c>
    </row>
    <row r="197" spans="1:107" x14ac:dyDescent="0.2">
      <c r="A197">
        <f>ROW(Source!A107)</f>
        <v>107</v>
      </c>
      <c r="B197">
        <v>42104813</v>
      </c>
      <c r="C197">
        <v>42105536</v>
      </c>
      <c r="D197">
        <v>38164081</v>
      </c>
      <c r="E197">
        <v>1</v>
      </c>
      <c r="F197">
        <v>1</v>
      </c>
      <c r="G197">
        <v>1</v>
      </c>
      <c r="H197">
        <v>3</v>
      </c>
      <c r="I197" t="s">
        <v>593</v>
      </c>
      <c r="J197" t="s">
        <v>594</v>
      </c>
      <c r="K197" t="s">
        <v>595</v>
      </c>
      <c r="L197">
        <v>1374</v>
      </c>
      <c r="N197">
        <v>1013</v>
      </c>
      <c r="O197" t="s">
        <v>596</v>
      </c>
      <c r="P197" t="s">
        <v>596</v>
      </c>
      <c r="Q197">
        <v>1</v>
      </c>
      <c r="W197">
        <v>0</v>
      </c>
      <c r="X197">
        <v>-915781824</v>
      </c>
      <c r="Y197">
        <v>0.53</v>
      </c>
      <c r="AA197">
        <v>1</v>
      </c>
      <c r="AB197">
        <v>0</v>
      </c>
      <c r="AC197">
        <v>0</v>
      </c>
      <c r="AD197">
        <v>0</v>
      </c>
      <c r="AE197">
        <v>1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0.53</v>
      </c>
      <c r="AU197" t="s">
        <v>3</v>
      </c>
      <c r="AV197">
        <v>0</v>
      </c>
      <c r="AW197">
        <v>2</v>
      </c>
      <c r="AX197">
        <v>42105554</v>
      </c>
      <c r="AY197">
        <v>1</v>
      </c>
      <c r="AZ197">
        <v>0</v>
      </c>
      <c r="BA197">
        <v>188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Y197*Source!I107</f>
        <v>0.1855</v>
      </c>
      <c r="CY197">
        <f t="shared" si="43"/>
        <v>1</v>
      </c>
      <c r="CZ197">
        <f t="shared" si="44"/>
        <v>1</v>
      </c>
      <c r="DA197">
        <f t="shared" si="45"/>
        <v>1</v>
      </c>
      <c r="DB197">
        <f t="shared" si="46"/>
        <v>0.53</v>
      </c>
      <c r="DC197">
        <f t="shared" si="47"/>
        <v>0</v>
      </c>
    </row>
    <row r="198" spans="1:107" x14ac:dyDescent="0.2">
      <c r="A198">
        <f>ROW(Source!A110)</f>
        <v>110</v>
      </c>
      <c r="B198">
        <v>42104813</v>
      </c>
      <c r="C198">
        <v>42105557</v>
      </c>
      <c r="D198">
        <v>29364679</v>
      </c>
      <c r="E198">
        <v>1</v>
      </c>
      <c r="F198">
        <v>1</v>
      </c>
      <c r="G198">
        <v>1</v>
      </c>
      <c r="H198">
        <v>1</v>
      </c>
      <c r="I198" t="s">
        <v>561</v>
      </c>
      <c r="J198" t="s">
        <v>3</v>
      </c>
      <c r="K198" t="s">
        <v>562</v>
      </c>
      <c r="L198">
        <v>1369</v>
      </c>
      <c r="N198">
        <v>1013</v>
      </c>
      <c r="O198" t="s">
        <v>437</v>
      </c>
      <c r="P198" t="s">
        <v>437</v>
      </c>
      <c r="Q198">
        <v>1</v>
      </c>
      <c r="W198">
        <v>0</v>
      </c>
      <c r="X198">
        <v>931378261</v>
      </c>
      <c r="Y198">
        <v>34.56</v>
      </c>
      <c r="AA198">
        <v>0</v>
      </c>
      <c r="AB198">
        <v>0</v>
      </c>
      <c r="AC198">
        <v>0</v>
      </c>
      <c r="AD198">
        <v>288.31</v>
      </c>
      <c r="AE198">
        <v>0</v>
      </c>
      <c r="AF198">
        <v>0</v>
      </c>
      <c r="AG198">
        <v>0</v>
      </c>
      <c r="AH198">
        <v>288.31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34.56</v>
      </c>
      <c r="AU198" t="s">
        <v>3</v>
      </c>
      <c r="AV198">
        <v>1</v>
      </c>
      <c r="AW198">
        <v>2</v>
      </c>
      <c r="AX198">
        <v>42105569</v>
      </c>
      <c r="AY198">
        <v>1</v>
      </c>
      <c r="AZ198">
        <v>0</v>
      </c>
      <c r="BA198">
        <v>189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Y198*Source!I110</f>
        <v>1.0367999999999999</v>
      </c>
      <c r="CY198">
        <f>AD198</f>
        <v>288.31</v>
      </c>
      <c r="CZ198">
        <f>AH198</f>
        <v>288.31</v>
      </c>
      <c r="DA198">
        <f>AL198</f>
        <v>1</v>
      </c>
      <c r="DB198">
        <f t="shared" si="46"/>
        <v>9963.99</v>
      </c>
      <c r="DC198">
        <f t="shared" si="47"/>
        <v>0</v>
      </c>
    </row>
    <row r="199" spans="1:107" x14ac:dyDescent="0.2">
      <c r="A199">
        <f>ROW(Source!A110)</f>
        <v>110</v>
      </c>
      <c r="B199">
        <v>42104813</v>
      </c>
      <c r="C199">
        <v>42105557</v>
      </c>
      <c r="D199">
        <v>121548</v>
      </c>
      <c r="E199">
        <v>1</v>
      </c>
      <c r="F199">
        <v>1</v>
      </c>
      <c r="G199">
        <v>1</v>
      </c>
      <c r="H199">
        <v>1</v>
      </c>
      <c r="I199" t="s">
        <v>30</v>
      </c>
      <c r="J199" t="s">
        <v>3</v>
      </c>
      <c r="K199" t="s">
        <v>440</v>
      </c>
      <c r="L199">
        <v>608254</v>
      </c>
      <c r="N199">
        <v>1013</v>
      </c>
      <c r="O199" t="s">
        <v>441</v>
      </c>
      <c r="P199" t="s">
        <v>441</v>
      </c>
      <c r="Q199">
        <v>1</v>
      </c>
      <c r="W199">
        <v>0</v>
      </c>
      <c r="X199">
        <v>-185737400</v>
      </c>
      <c r="Y199">
        <v>0.03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0.03</v>
      </c>
      <c r="AU199" t="s">
        <v>3</v>
      </c>
      <c r="AV199">
        <v>2</v>
      </c>
      <c r="AW199">
        <v>2</v>
      </c>
      <c r="AX199">
        <v>42105570</v>
      </c>
      <c r="AY199">
        <v>1</v>
      </c>
      <c r="AZ199">
        <v>0</v>
      </c>
      <c r="BA199">
        <v>190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Y199*Source!I110</f>
        <v>8.9999999999999998E-4</v>
      </c>
      <c r="CY199">
        <f>AD199</f>
        <v>0</v>
      </c>
      <c r="CZ199">
        <f>AH199</f>
        <v>0</v>
      </c>
      <c r="DA199">
        <f>AL199</f>
        <v>1</v>
      </c>
      <c r="DB199">
        <f t="shared" si="46"/>
        <v>0</v>
      </c>
      <c r="DC199">
        <f t="shared" si="47"/>
        <v>0</v>
      </c>
    </row>
    <row r="200" spans="1:107" x14ac:dyDescent="0.2">
      <c r="A200">
        <f>ROW(Source!A110)</f>
        <v>110</v>
      </c>
      <c r="B200">
        <v>42104813</v>
      </c>
      <c r="C200">
        <v>42105557</v>
      </c>
      <c r="D200">
        <v>38164593</v>
      </c>
      <c r="E200">
        <v>1</v>
      </c>
      <c r="F200">
        <v>1</v>
      </c>
      <c r="G200">
        <v>1</v>
      </c>
      <c r="H200">
        <v>2</v>
      </c>
      <c r="I200" t="s">
        <v>563</v>
      </c>
      <c r="J200" t="s">
        <v>564</v>
      </c>
      <c r="K200" t="s">
        <v>565</v>
      </c>
      <c r="L200">
        <v>1368</v>
      </c>
      <c r="N200">
        <v>1011</v>
      </c>
      <c r="O200" t="s">
        <v>445</v>
      </c>
      <c r="P200" t="s">
        <v>445</v>
      </c>
      <c r="Q200">
        <v>1</v>
      </c>
      <c r="W200">
        <v>0</v>
      </c>
      <c r="X200">
        <v>783836208</v>
      </c>
      <c r="Y200">
        <v>0.03</v>
      </c>
      <c r="AA200">
        <v>0</v>
      </c>
      <c r="AB200">
        <v>1026.03</v>
      </c>
      <c r="AC200">
        <v>392.31</v>
      </c>
      <c r="AD200">
        <v>0</v>
      </c>
      <c r="AE200">
        <v>0</v>
      </c>
      <c r="AF200">
        <v>134.65</v>
      </c>
      <c r="AG200">
        <v>13.5</v>
      </c>
      <c r="AH200">
        <v>0</v>
      </c>
      <c r="AI200">
        <v>1</v>
      </c>
      <c r="AJ200">
        <v>7.62</v>
      </c>
      <c r="AK200">
        <v>29.06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0.03</v>
      </c>
      <c r="AU200" t="s">
        <v>3</v>
      </c>
      <c r="AV200">
        <v>0</v>
      </c>
      <c r="AW200">
        <v>2</v>
      </c>
      <c r="AX200">
        <v>42105571</v>
      </c>
      <c r="AY200">
        <v>1</v>
      </c>
      <c r="AZ200">
        <v>0</v>
      </c>
      <c r="BA200">
        <v>191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Y200*Source!I110</f>
        <v>8.9999999999999998E-4</v>
      </c>
      <c r="CY200">
        <f>AB200</f>
        <v>1026.03</v>
      </c>
      <c r="CZ200">
        <f>AF200</f>
        <v>134.65</v>
      </c>
      <c r="DA200">
        <f>AJ200</f>
        <v>7.62</v>
      </c>
      <c r="DB200">
        <f t="shared" si="46"/>
        <v>4.04</v>
      </c>
      <c r="DC200">
        <f t="shared" si="47"/>
        <v>0.41</v>
      </c>
    </row>
    <row r="201" spans="1:107" x14ac:dyDescent="0.2">
      <c r="A201">
        <f>ROW(Source!A110)</f>
        <v>110</v>
      </c>
      <c r="B201">
        <v>42104813</v>
      </c>
      <c r="C201">
        <v>42105557</v>
      </c>
      <c r="D201">
        <v>38166127</v>
      </c>
      <c r="E201">
        <v>1</v>
      </c>
      <c r="F201">
        <v>1</v>
      </c>
      <c r="G201">
        <v>1</v>
      </c>
      <c r="H201">
        <v>2</v>
      </c>
      <c r="I201" t="s">
        <v>614</v>
      </c>
      <c r="J201" t="s">
        <v>615</v>
      </c>
      <c r="K201" t="s">
        <v>616</v>
      </c>
      <c r="L201">
        <v>1368</v>
      </c>
      <c r="N201">
        <v>1011</v>
      </c>
      <c r="O201" t="s">
        <v>445</v>
      </c>
      <c r="P201" t="s">
        <v>445</v>
      </c>
      <c r="Q201">
        <v>1</v>
      </c>
      <c r="W201">
        <v>0</v>
      </c>
      <c r="X201">
        <v>-1867053656</v>
      </c>
      <c r="Y201">
        <v>4.0999999999999996</v>
      </c>
      <c r="AA201">
        <v>0</v>
      </c>
      <c r="AB201">
        <v>7.25</v>
      </c>
      <c r="AC201">
        <v>0</v>
      </c>
      <c r="AD201">
        <v>0</v>
      </c>
      <c r="AE201">
        <v>0</v>
      </c>
      <c r="AF201">
        <v>1.95</v>
      </c>
      <c r="AG201">
        <v>0</v>
      </c>
      <c r="AH201">
        <v>0</v>
      </c>
      <c r="AI201">
        <v>1</v>
      </c>
      <c r="AJ201">
        <v>3.72</v>
      </c>
      <c r="AK201">
        <v>29.06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4.0999999999999996</v>
      </c>
      <c r="AU201" t="s">
        <v>3</v>
      </c>
      <c r="AV201">
        <v>0</v>
      </c>
      <c r="AW201">
        <v>2</v>
      </c>
      <c r="AX201">
        <v>42105572</v>
      </c>
      <c r="AY201">
        <v>1</v>
      </c>
      <c r="AZ201">
        <v>0</v>
      </c>
      <c r="BA201">
        <v>192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Y201*Source!I110</f>
        <v>0.12299999999999998</v>
      </c>
      <c r="CY201">
        <f>AB201</f>
        <v>7.25</v>
      </c>
      <c r="CZ201">
        <f>AF201</f>
        <v>1.95</v>
      </c>
      <c r="DA201">
        <f>AJ201</f>
        <v>3.72</v>
      </c>
      <c r="DB201">
        <f t="shared" si="46"/>
        <v>8</v>
      </c>
      <c r="DC201">
        <f t="shared" si="47"/>
        <v>0</v>
      </c>
    </row>
    <row r="202" spans="1:107" x14ac:dyDescent="0.2">
      <c r="A202">
        <f>ROW(Source!A110)</f>
        <v>110</v>
      </c>
      <c r="B202">
        <v>42104813</v>
      </c>
      <c r="C202">
        <v>42105557</v>
      </c>
      <c r="D202">
        <v>38166456</v>
      </c>
      <c r="E202">
        <v>1</v>
      </c>
      <c r="F202">
        <v>1</v>
      </c>
      <c r="G202">
        <v>1</v>
      </c>
      <c r="H202">
        <v>2</v>
      </c>
      <c r="I202" t="s">
        <v>466</v>
      </c>
      <c r="J202" t="s">
        <v>467</v>
      </c>
      <c r="K202" t="s">
        <v>468</v>
      </c>
      <c r="L202">
        <v>1368</v>
      </c>
      <c r="N202">
        <v>1011</v>
      </c>
      <c r="O202" t="s">
        <v>445</v>
      </c>
      <c r="P202" t="s">
        <v>445</v>
      </c>
      <c r="Q202">
        <v>1</v>
      </c>
      <c r="W202">
        <v>0</v>
      </c>
      <c r="X202">
        <v>1230759911</v>
      </c>
      <c r="Y202">
        <v>0.02</v>
      </c>
      <c r="AA202">
        <v>0</v>
      </c>
      <c r="AB202">
        <v>858.62</v>
      </c>
      <c r="AC202">
        <v>337.1</v>
      </c>
      <c r="AD202">
        <v>0</v>
      </c>
      <c r="AE202">
        <v>0</v>
      </c>
      <c r="AF202">
        <v>87.17</v>
      </c>
      <c r="AG202">
        <v>11.6</v>
      </c>
      <c r="AH202">
        <v>0</v>
      </c>
      <c r="AI202">
        <v>1</v>
      </c>
      <c r="AJ202">
        <v>9.85</v>
      </c>
      <c r="AK202">
        <v>29.06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0.02</v>
      </c>
      <c r="AU202" t="s">
        <v>3</v>
      </c>
      <c r="AV202">
        <v>0</v>
      </c>
      <c r="AW202">
        <v>2</v>
      </c>
      <c r="AX202">
        <v>42105573</v>
      </c>
      <c r="AY202">
        <v>1</v>
      </c>
      <c r="AZ202">
        <v>0</v>
      </c>
      <c r="BA202">
        <v>193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Y202*Source!I110</f>
        <v>5.9999999999999995E-4</v>
      </c>
      <c r="CY202">
        <f>AB202</f>
        <v>858.62</v>
      </c>
      <c r="CZ202">
        <f>AF202</f>
        <v>87.17</v>
      </c>
      <c r="DA202">
        <f>AJ202</f>
        <v>9.85</v>
      </c>
      <c r="DB202">
        <f t="shared" si="46"/>
        <v>1.74</v>
      </c>
      <c r="DC202">
        <f t="shared" si="47"/>
        <v>0.23</v>
      </c>
    </row>
    <row r="203" spans="1:107" x14ac:dyDescent="0.2">
      <c r="A203">
        <f>ROW(Source!A110)</f>
        <v>110</v>
      </c>
      <c r="B203">
        <v>42104813</v>
      </c>
      <c r="C203">
        <v>42105557</v>
      </c>
      <c r="D203">
        <v>38101741</v>
      </c>
      <c r="E203">
        <v>1</v>
      </c>
      <c r="F203">
        <v>1</v>
      </c>
      <c r="G203">
        <v>1</v>
      </c>
      <c r="H203">
        <v>3</v>
      </c>
      <c r="I203" t="s">
        <v>667</v>
      </c>
      <c r="J203" t="s">
        <v>668</v>
      </c>
      <c r="K203" t="s">
        <v>669</v>
      </c>
      <c r="L203">
        <v>1348</v>
      </c>
      <c r="N203">
        <v>1009</v>
      </c>
      <c r="O203" t="s">
        <v>28</v>
      </c>
      <c r="P203" t="s">
        <v>28</v>
      </c>
      <c r="Q203">
        <v>1000</v>
      </c>
      <c r="W203">
        <v>0</v>
      </c>
      <c r="X203">
        <v>-1501215447</v>
      </c>
      <c r="Y203">
        <v>1.6000000000000001E-4</v>
      </c>
      <c r="AA203">
        <v>112346</v>
      </c>
      <c r="AB203">
        <v>0</v>
      </c>
      <c r="AC203">
        <v>0</v>
      </c>
      <c r="AD203">
        <v>0</v>
      </c>
      <c r="AE203">
        <v>29800</v>
      </c>
      <c r="AF203">
        <v>0</v>
      </c>
      <c r="AG203">
        <v>0</v>
      </c>
      <c r="AH203">
        <v>0</v>
      </c>
      <c r="AI203">
        <v>3.77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1.6000000000000001E-4</v>
      </c>
      <c r="AU203" t="s">
        <v>3</v>
      </c>
      <c r="AV203">
        <v>0</v>
      </c>
      <c r="AW203">
        <v>2</v>
      </c>
      <c r="AX203">
        <v>42105574</v>
      </c>
      <c r="AY203">
        <v>1</v>
      </c>
      <c r="AZ203">
        <v>0</v>
      </c>
      <c r="BA203">
        <v>194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Y203*Source!I110</f>
        <v>4.8000000000000006E-6</v>
      </c>
      <c r="CY203">
        <f t="shared" ref="CY203:CY208" si="48">AA203</f>
        <v>112346</v>
      </c>
      <c r="CZ203">
        <f t="shared" ref="CZ203:CZ208" si="49">AE203</f>
        <v>29800</v>
      </c>
      <c r="DA203">
        <f t="shared" ref="DA203:DA208" si="50">AI203</f>
        <v>3.77</v>
      </c>
      <c r="DB203">
        <f t="shared" si="46"/>
        <v>4.7699999999999996</v>
      </c>
      <c r="DC203">
        <f t="shared" si="47"/>
        <v>0</v>
      </c>
    </row>
    <row r="204" spans="1:107" x14ac:dyDescent="0.2">
      <c r="A204">
        <f>ROW(Source!A110)</f>
        <v>110</v>
      </c>
      <c r="B204">
        <v>42104813</v>
      </c>
      <c r="C204">
        <v>42105557</v>
      </c>
      <c r="D204">
        <v>38101745</v>
      </c>
      <c r="E204">
        <v>1</v>
      </c>
      <c r="F204">
        <v>1</v>
      </c>
      <c r="G204">
        <v>1</v>
      </c>
      <c r="H204">
        <v>3</v>
      </c>
      <c r="I204" t="s">
        <v>659</v>
      </c>
      <c r="J204" t="s">
        <v>660</v>
      </c>
      <c r="K204" t="s">
        <v>661</v>
      </c>
      <c r="L204">
        <v>1348</v>
      </c>
      <c r="N204">
        <v>1009</v>
      </c>
      <c r="O204" t="s">
        <v>28</v>
      </c>
      <c r="P204" t="s">
        <v>28</v>
      </c>
      <c r="Q204">
        <v>1000</v>
      </c>
      <c r="W204">
        <v>0</v>
      </c>
      <c r="X204">
        <v>546198954</v>
      </c>
      <c r="Y204">
        <v>2.9999999999999997E-4</v>
      </c>
      <c r="AA204">
        <v>94219.4</v>
      </c>
      <c r="AB204">
        <v>0</v>
      </c>
      <c r="AC204">
        <v>0</v>
      </c>
      <c r="AD204">
        <v>0</v>
      </c>
      <c r="AE204">
        <v>12430</v>
      </c>
      <c r="AF204">
        <v>0</v>
      </c>
      <c r="AG204">
        <v>0</v>
      </c>
      <c r="AH204">
        <v>0</v>
      </c>
      <c r="AI204">
        <v>7.58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2.9999999999999997E-4</v>
      </c>
      <c r="AU204" t="s">
        <v>3</v>
      </c>
      <c r="AV204">
        <v>0</v>
      </c>
      <c r="AW204">
        <v>2</v>
      </c>
      <c r="AX204">
        <v>42105575</v>
      </c>
      <c r="AY204">
        <v>1</v>
      </c>
      <c r="AZ204">
        <v>0</v>
      </c>
      <c r="BA204">
        <v>195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Y204*Source!I110</f>
        <v>8.9999999999999985E-6</v>
      </c>
      <c r="CY204">
        <f t="shared" si="48"/>
        <v>94219.4</v>
      </c>
      <c r="CZ204">
        <f t="shared" si="49"/>
        <v>12430</v>
      </c>
      <c r="DA204">
        <f t="shared" si="50"/>
        <v>7.58</v>
      </c>
      <c r="DB204">
        <f t="shared" si="46"/>
        <v>3.73</v>
      </c>
      <c r="DC204">
        <f t="shared" si="47"/>
        <v>0</v>
      </c>
    </row>
    <row r="205" spans="1:107" x14ac:dyDescent="0.2">
      <c r="A205">
        <f>ROW(Source!A110)</f>
        <v>110</v>
      </c>
      <c r="B205">
        <v>42104813</v>
      </c>
      <c r="C205">
        <v>42105557</v>
      </c>
      <c r="D205">
        <v>38102617</v>
      </c>
      <c r="E205">
        <v>1</v>
      </c>
      <c r="F205">
        <v>1</v>
      </c>
      <c r="G205">
        <v>1</v>
      </c>
      <c r="H205">
        <v>3</v>
      </c>
      <c r="I205" t="s">
        <v>587</v>
      </c>
      <c r="J205" t="s">
        <v>588</v>
      </c>
      <c r="K205" t="s">
        <v>589</v>
      </c>
      <c r="L205">
        <v>1346</v>
      </c>
      <c r="N205">
        <v>1009</v>
      </c>
      <c r="O205" t="s">
        <v>475</v>
      </c>
      <c r="P205" t="s">
        <v>475</v>
      </c>
      <c r="Q205">
        <v>1</v>
      </c>
      <c r="W205">
        <v>0</v>
      </c>
      <c r="X205">
        <v>-1294780295</v>
      </c>
      <c r="Y205">
        <v>0.11</v>
      </c>
      <c r="AA205">
        <v>99.74</v>
      </c>
      <c r="AB205">
        <v>0</v>
      </c>
      <c r="AC205">
        <v>0</v>
      </c>
      <c r="AD205">
        <v>0</v>
      </c>
      <c r="AE205">
        <v>30.5</v>
      </c>
      <c r="AF205">
        <v>0</v>
      </c>
      <c r="AG205">
        <v>0</v>
      </c>
      <c r="AH205">
        <v>0</v>
      </c>
      <c r="AI205">
        <v>3.27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0.11</v>
      </c>
      <c r="AU205" t="s">
        <v>3</v>
      </c>
      <c r="AV205">
        <v>0</v>
      </c>
      <c r="AW205">
        <v>2</v>
      </c>
      <c r="AX205">
        <v>42105576</v>
      </c>
      <c r="AY205">
        <v>1</v>
      </c>
      <c r="AZ205">
        <v>0</v>
      </c>
      <c r="BA205">
        <v>196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Y205*Source!I110</f>
        <v>3.3E-3</v>
      </c>
      <c r="CY205">
        <f t="shared" si="48"/>
        <v>99.74</v>
      </c>
      <c r="CZ205">
        <f t="shared" si="49"/>
        <v>30.5</v>
      </c>
      <c r="DA205">
        <f t="shared" si="50"/>
        <v>3.27</v>
      </c>
      <c r="DB205">
        <f t="shared" si="46"/>
        <v>3.36</v>
      </c>
      <c r="DC205">
        <f t="shared" si="47"/>
        <v>0</v>
      </c>
    </row>
    <row r="206" spans="1:107" x14ac:dyDescent="0.2">
      <c r="A206">
        <f>ROW(Source!A110)</f>
        <v>110</v>
      </c>
      <c r="B206">
        <v>42104813</v>
      </c>
      <c r="C206">
        <v>42105557</v>
      </c>
      <c r="D206">
        <v>38103768</v>
      </c>
      <c r="E206">
        <v>1</v>
      </c>
      <c r="F206">
        <v>1</v>
      </c>
      <c r="G206">
        <v>1</v>
      </c>
      <c r="H206">
        <v>3</v>
      </c>
      <c r="I206" t="s">
        <v>670</v>
      </c>
      <c r="J206" t="s">
        <v>671</v>
      </c>
      <c r="K206" t="s">
        <v>672</v>
      </c>
      <c r="L206">
        <v>1355</v>
      </c>
      <c r="N206">
        <v>1010</v>
      </c>
      <c r="O206" t="s">
        <v>105</v>
      </c>
      <c r="P206" t="s">
        <v>105</v>
      </c>
      <c r="Q206">
        <v>100</v>
      </c>
      <c r="W206">
        <v>0</v>
      </c>
      <c r="X206">
        <v>1627582661</v>
      </c>
      <c r="Y206">
        <v>1.02</v>
      </c>
      <c r="AA206">
        <v>53.47</v>
      </c>
      <c r="AB206">
        <v>0</v>
      </c>
      <c r="AC206">
        <v>0</v>
      </c>
      <c r="AD206">
        <v>0</v>
      </c>
      <c r="AE206">
        <v>86.24</v>
      </c>
      <c r="AF206">
        <v>0</v>
      </c>
      <c r="AG206">
        <v>0</v>
      </c>
      <c r="AH206">
        <v>0</v>
      </c>
      <c r="AI206">
        <v>0.62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1.02</v>
      </c>
      <c r="AU206" t="s">
        <v>3</v>
      </c>
      <c r="AV206">
        <v>0</v>
      </c>
      <c r="AW206">
        <v>2</v>
      </c>
      <c r="AX206">
        <v>42105577</v>
      </c>
      <c r="AY206">
        <v>1</v>
      </c>
      <c r="AZ206">
        <v>0</v>
      </c>
      <c r="BA206">
        <v>197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Y206*Source!I110</f>
        <v>3.0599999999999999E-2</v>
      </c>
      <c r="CY206">
        <f t="shared" si="48"/>
        <v>53.47</v>
      </c>
      <c r="CZ206">
        <f t="shared" si="49"/>
        <v>86.24</v>
      </c>
      <c r="DA206">
        <f t="shared" si="50"/>
        <v>0.62</v>
      </c>
      <c r="DB206">
        <f t="shared" si="46"/>
        <v>87.96</v>
      </c>
      <c r="DC206">
        <f t="shared" si="47"/>
        <v>0</v>
      </c>
    </row>
    <row r="207" spans="1:107" x14ac:dyDescent="0.2">
      <c r="A207">
        <f>ROW(Source!A110)</f>
        <v>110</v>
      </c>
      <c r="B207">
        <v>42104813</v>
      </c>
      <c r="C207">
        <v>42105557</v>
      </c>
      <c r="D207">
        <v>38148136</v>
      </c>
      <c r="E207">
        <v>1</v>
      </c>
      <c r="F207">
        <v>1</v>
      </c>
      <c r="G207">
        <v>1</v>
      </c>
      <c r="H207">
        <v>3</v>
      </c>
      <c r="I207" t="s">
        <v>256</v>
      </c>
      <c r="J207" t="s">
        <v>258</v>
      </c>
      <c r="K207" t="s">
        <v>257</v>
      </c>
      <c r="L207">
        <v>1355</v>
      </c>
      <c r="N207">
        <v>1010</v>
      </c>
      <c r="O207" t="s">
        <v>105</v>
      </c>
      <c r="P207" t="s">
        <v>105</v>
      </c>
      <c r="Q207">
        <v>100</v>
      </c>
      <c r="W207">
        <v>0</v>
      </c>
      <c r="X207">
        <v>-1721488747</v>
      </c>
      <c r="Y207">
        <v>1</v>
      </c>
      <c r="AA207">
        <v>6638.03</v>
      </c>
      <c r="AB207">
        <v>0</v>
      </c>
      <c r="AC207">
        <v>0</v>
      </c>
      <c r="AD207">
        <v>0</v>
      </c>
      <c r="AE207">
        <v>1127</v>
      </c>
      <c r="AF207">
        <v>0</v>
      </c>
      <c r="AG207">
        <v>0</v>
      </c>
      <c r="AH207">
        <v>0</v>
      </c>
      <c r="AI207">
        <v>5.89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3</v>
      </c>
      <c r="AT207">
        <v>1</v>
      </c>
      <c r="AU207" t="s">
        <v>3</v>
      </c>
      <c r="AV207">
        <v>0</v>
      </c>
      <c r="AW207">
        <v>1</v>
      </c>
      <c r="AX207">
        <v>-1</v>
      </c>
      <c r="AY207">
        <v>0</v>
      </c>
      <c r="AZ207">
        <v>0</v>
      </c>
      <c r="BA207" t="s">
        <v>3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Y207*Source!I110</f>
        <v>0.03</v>
      </c>
      <c r="CY207">
        <f t="shared" si="48"/>
        <v>6638.03</v>
      </c>
      <c r="CZ207">
        <f t="shared" si="49"/>
        <v>1127</v>
      </c>
      <c r="DA207">
        <f t="shared" si="50"/>
        <v>5.89</v>
      </c>
      <c r="DB207">
        <f t="shared" si="46"/>
        <v>1127</v>
      </c>
      <c r="DC207">
        <f t="shared" si="47"/>
        <v>0</v>
      </c>
    </row>
    <row r="208" spans="1:107" x14ac:dyDescent="0.2">
      <c r="A208">
        <f>ROW(Source!A110)</f>
        <v>110</v>
      </c>
      <c r="B208">
        <v>42104813</v>
      </c>
      <c r="C208">
        <v>42105557</v>
      </c>
      <c r="D208">
        <v>38164081</v>
      </c>
      <c r="E208">
        <v>1</v>
      </c>
      <c r="F208">
        <v>1</v>
      </c>
      <c r="G208">
        <v>1</v>
      </c>
      <c r="H208">
        <v>3</v>
      </c>
      <c r="I208" t="s">
        <v>593</v>
      </c>
      <c r="J208" t="s">
        <v>594</v>
      </c>
      <c r="K208" t="s">
        <v>595</v>
      </c>
      <c r="L208">
        <v>1374</v>
      </c>
      <c r="N208">
        <v>1013</v>
      </c>
      <c r="O208" t="s">
        <v>596</v>
      </c>
      <c r="P208" t="s">
        <v>596</v>
      </c>
      <c r="Q208">
        <v>1</v>
      </c>
      <c r="W208">
        <v>0</v>
      </c>
      <c r="X208">
        <v>-915781824</v>
      </c>
      <c r="Y208">
        <v>6.86</v>
      </c>
      <c r="AA208">
        <v>1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6.86</v>
      </c>
      <c r="AU208" t="s">
        <v>3</v>
      </c>
      <c r="AV208">
        <v>0</v>
      </c>
      <c r="AW208">
        <v>2</v>
      </c>
      <c r="AX208">
        <v>42105578</v>
      </c>
      <c r="AY208">
        <v>1</v>
      </c>
      <c r="AZ208">
        <v>0</v>
      </c>
      <c r="BA208">
        <v>198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Y208*Source!I110</f>
        <v>0.20580000000000001</v>
      </c>
      <c r="CY208">
        <f t="shared" si="48"/>
        <v>1</v>
      </c>
      <c r="CZ208">
        <f t="shared" si="49"/>
        <v>1</v>
      </c>
      <c r="DA208">
        <f t="shared" si="50"/>
        <v>1</v>
      </c>
      <c r="DB208">
        <f t="shared" si="46"/>
        <v>6.86</v>
      </c>
      <c r="DC208">
        <f t="shared" si="47"/>
        <v>0</v>
      </c>
    </row>
    <row r="209" spans="1:107" x14ac:dyDescent="0.2">
      <c r="A209">
        <f>ROW(Source!A112)</f>
        <v>112</v>
      </c>
      <c r="B209">
        <v>42104813</v>
      </c>
      <c r="C209">
        <v>42105580</v>
      </c>
      <c r="D209">
        <v>29361307</v>
      </c>
      <c r="E209">
        <v>1</v>
      </c>
      <c r="F209">
        <v>1</v>
      </c>
      <c r="G209">
        <v>1</v>
      </c>
      <c r="H209">
        <v>1</v>
      </c>
      <c r="I209" t="s">
        <v>673</v>
      </c>
      <c r="J209" t="s">
        <v>3</v>
      </c>
      <c r="K209" t="s">
        <v>674</v>
      </c>
      <c r="L209">
        <v>1369</v>
      </c>
      <c r="N209">
        <v>1013</v>
      </c>
      <c r="O209" t="s">
        <v>437</v>
      </c>
      <c r="P209" t="s">
        <v>437</v>
      </c>
      <c r="Q209">
        <v>1</v>
      </c>
      <c r="W209">
        <v>0</v>
      </c>
      <c r="X209">
        <v>357208865</v>
      </c>
      <c r="Y209">
        <v>1.56</v>
      </c>
      <c r="AA209">
        <v>0</v>
      </c>
      <c r="AB209">
        <v>0</v>
      </c>
      <c r="AC209">
        <v>0</v>
      </c>
      <c r="AD209">
        <v>276.39</v>
      </c>
      <c r="AE209">
        <v>0</v>
      </c>
      <c r="AF209">
        <v>0</v>
      </c>
      <c r="AG209">
        <v>0</v>
      </c>
      <c r="AH209">
        <v>276.39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1.56</v>
      </c>
      <c r="AU209" t="s">
        <v>3</v>
      </c>
      <c r="AV209">
        <v>1</v>
      </c>
      <c r="AW209">
        <v>2</v>
      </c>
      <c r="AX209">
        <v>42105597</v>
      </c>
      <c r="AY209">
        <v>1</v>
      </c>
      <c r="AZ209">
        <v>0</v>
      </c>
      <c r="BA209">
        <v>199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Y209*Source!I112</f>
        <v>1.56</v>
      </c>
      <c r="CY209">
        <f>AD209</f>
        <v>276.39</v>
      </c>
      <c r="CZ209">
        <f>AH209</f>
        <v>276.39</v>
      </c>
      <c r="DA209">
        <f>AL209</f>
        <v>1</v>
      </c>
      <c r="DB209">
        <f t="shared" si="46"/>
        <v>431.17</v>
      </c>
      <c r="DC209">
        <f t="shared" si="47"/>
        <v>0</v>
      </c>
    </row>
    <row r="210" spans="1:107" x14ac:dyDescent="0.2">
      <c r="A210">
        <f>ROW(Source!A112)</f>
        <v>112</v>
      </c>
      <c r="B210">
        <v>42104813</v>
      </c>
      <c r="C210">
        <v>42105580</v>
      </c>
      <c r="D210">
        <v>38164808</v>
      </c>
      <c r="E210">
        <v>1</v>
      </c>
      <c r="F210">
        <v>1</v>
      </c>
      <c r="G210">
        <v>1</v>
      </c>
      <c r="H210">
        <v>2</v>
      </c>
      <c r="I210" t="s">
        <v>566</v>
      </c>
      <c r="J210" t="s">
        <v>567</v>
      </c>
      <c r="K210" t="s">
        <v>568</v>
      </c>
      <c r="L210">
        <v>1368</v>
      </c>
      <c r="N210">
        <v>1011</v>
      </c>
      <c r="O210" t="s">
        <v>445</v>
      </c>
      <c r="P210" t="s">
        <v>445</v>
      </c>
      <c r="Q210">
        <v>1</v>
      </c>
      <c r="W210">
        <v>0</v>
      </c>
      <c r="X210">
        <v>1474986261</v>
      </c>
      <c r="Y210">
        <v>0.13</v>
      </c>
      <c r="AA210">
        <v>0</v>
      </c>
      <c r="AB210">
        <v>58.48</v>
      </c>
      <c r="AC210">
        <v>0</v>
      </c>
      <c r="AD210">
        <v>0</v>
      </c>
      <c r="AE210">
        <v>0</v>
      </c>
      <c r="AF210">
        <v>8.1</v>
      </c>
      <c r="AG210">
        <v>0</v>
      </c>
      <c r="AH210">
        <v>0</v>
      </c>
      <c r="AI210">
        <v>1</v>
      </c>
      <c r="AJ210">
        <v>7.22</v>
      </c>
      <c r="AK210">
        <v>29.06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0.13</v>
      </c>
      <c r="AU210" t="s">
        <v>3</v>
      </c>
      <c r="AV210">
        <v>0</v>
      </c>
      <c r="AW210">
        <v>2</v>
      </c>
      <c r="AX210">
        <v>42105598</v>
      </c>
      <c r="AY210">
        <v>1</v>
      </c>
      <c r="AZ210">
        <v>0</v>
      </c>
      <c r="BA210">
        <v>200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Y210*Source!I112</f>
        <v>0.13</v>
      </c>
      <c r="CY210">
        <f>AB210</f>
        <v>58.48</v>
      </c>
      <c r="CZ210">
        <f>AF210</f>
        <v>8.1</v>
      </c>
      <c r="DA210">
        <f>AJ210</f>
        <v>7.22</v>
      </c>
      <c r="DB210">
        <f t="shared" si="46"/>
        <v>1.05</v>
      </c>
      <c r="DC210">
        <f t="shared" si="47"/>
        <v>0</v>
      </c>
    </row>
    <row r="211" spans="1:107" x14ac:dyDescent="0.2">
      <c r="A211">
        <f>ROW(Source!A112)</f>
        <v>112</v>
      </c>
      <c r="B211">
        <v>42104813</v>
      </c>
      <c r="C211">
        <v>42105580</v>
      </c>
      <c r="D211">
        <v>38166127</v>
      </c>
      <c r="E211">
        <v>1</v>
      </c>
      <c r="F211">
        <v>1</v>
      </c>
      <c r="G211">
        <v>1</v>
      </c>
      <c r="H211">
        <v>2</v>
      </c>
      <c r="I211" t="s">
        <v>614</v>
      </c>
      <c r="J211" t="s">
        <v>615</v>
      </c>
      <c r="K211" t="s">
        <v>616</v>
      </c>
      <c r="L211">
        <v>1368</v>
      </c>
      <c r="N211">
        <v>1011</v>
      </c>
      <c r="O211" t="s">
        <v>445</v>
      </c>
      <c r="P211" t="s">
        <v>445</v>
      </c>
      <c r="Q211">
        <v>1</v>
      </c>
      <c r="W211">
        <v>0</v>
      </c>
      <c r="X211">
        <v>-1867053656</v>
      </c>
      <c r="Y211">
        <v>0.04</v>
      </c>
      <c r="AA211">
        <v>0</v>
      </c>
      <c r="AB211">
        <v>7.25</v>
      </c>
      <c r="AC211">
        <v>0</v>
      </c>
      <c r="AD211">
        <v>0</v>
      </c>
      <c r="AE211">
        <v>0</v>
      </c>
      <c r="AF211">
        <v>1.95</v>
      </c>
      <c r="AG211">
        <v>0</v>
      </c>
      <c r="AH211">
        <v>0</v>
      </c>
      <c r="AI211">
        <v>1</v>
      </c>
      <c r="AJ211">
        <v>3.72</v>
      </c>
      <c r="AK211">
        <v>29.06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0.04</v>
      </c>
      <c r="AU211" t="s">
        <v>3</v>
      </c>
      <c r="AV211">
        <v>0</v>
      </c>
      <c r="AW211">
        <v>2</v>
      </c>
      <c r="AX211">
        <v>42105599</v>
      </c>
      <c r="AY211">
        <v>1</v>
      </c>
      <c r="AZ211">
        <v>0</v>
      </c>
      <c r="BA211">
        <v>201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Y211*Source!I112</f>
        <v>0.04</v>
      </c>
      <c r="CY211">
        <f>AB211</f>
        <v>7.25</v>
      </c>
      <c r="CZ211">
        <f>AF211</f>
        <v>1.95</v>
      </c>
      <c r="DA211">
        <f>AJ211</f>
        <v>3.72</v>
      </c>
      <c r="DB211">
        <f t="shared" si="46"/>
        <v>0.08</v>
      </c>
      <c r="DC211">
        <f t="shared" si="47"/>
        <v>0</v>
      </c>
    </row>
    <row r="212" spans="1:107" x14ac:dyDescent="0.2">
      <c r="A212">
        <f>ROW(Source!A112)</f>
        <v>112</v>
      </c>
      <c r="B212">
        <v>42104813</v>
      </c>
      <c r="C212">
        <v>42105580</v>
      </c>
      <c r="D212">
        <v>38101909</v>
      </c>
      <c r="E212">
        <v>1</v>
      </c>
      <c r="F212">
        <v>1</v>
      </c>
      <c r="G212">
        <v>1</v>
      </c>
      <c r="H212">
        <v>3</v>
      </c>
      <c r="I212" t="s">
        <v>675</v>
      </c>
      <c r="J212" t="s">
        <v>676</v>
      </c>
      <c r="K212" t="s">
        <v>677</v>
      </c>
      <c r="L212">
        <v>1346</v>
      </c>
      <c r="N212">
        <v>1009</v>
      </c>
      <c r="O212" t="s">
        <v>475</v>
      </c>
      <c r="P212" t="s">
        <v>475</v>
      </c>
      <c r="Q212">
        <v>1</v>
      </c>
      <c r="W212">
        <v>0</v>
      </c>
      <c r="X212">
        <v>2102179917</v>
      </c>
      <c r="Y212">
        <v>6.0000000000000001E-3</v>
      </c>
      <c r="AA212">
        <v>133.26</v>
      </c>
      <c r="AB212">
        <v>0</v>
      </c>
      <c r="AC212">
        <v>0</v>
      </c>
      <c r="AD212">
        <v>0</v>
      </c>
      <c r="AE212">
        <v>35.630000000000003</v>
      </c>
      <c r="AF212">
        <v>0</v>
      </c>
      <c r="AG212">
        <v>0</v>
      </c>
      <c r="AH212">
        <v>0</v>
      </c>
      <c r="AI212">
        <v>3.74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6.0000000000000001E-3</v>
      </c>
      <c r="AU212" t="s">
        <v>3</v>
      </c>
      <c r="AV212">
        <v>0</v>
      </c>
      <c r="AW212">
        <v>2</v>
      </c>
      <c r="AX212">
        <v>42105600</v>
      </c>
      <c r="AY212">
        <v>1</v>
      </c>
      <c r="AZ212">
        <v>0</v>
      </c>
      <c r="BA212">
        <v>202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Y212*Source!I112</f>
        <v>6.0000000000000001E-3</v>
      </c>
      <c r="CY212">
        <f t="shared" ref="CY212:CY224" si="51">AA212</f>
        <v>133.26</v>
      </c>
      <c r="CZ212">
        <f t="shared" ref="CZ212:CZ224" si="52">AE212</f>
        <v>35.630000000000003</v>
      </c>
      <c r="DA212">
        <f t="shared" ref="DA212:DA224" si="53">AI212</f>
        <v>3.74</v>
      </c>
      <c r="DB212">
        <f t="shared" si="46"/>
        <v>0.21</v>
      </c>
      <c r="DC212">
        <f t="shared" si="47"/>
        <v>0</v>
      </c>
    </row>
    <row r="213" spans="1:107" x14ac:dyDescent="0.2">
      <c r="A213">
        <f>ROW(Source!A112)</f>
        <v>112</v>
      </c>
      <c r="B213">
        <v>42104813</v>
      </c>
      <c r="C213">
        <v>42105580</v>
      </c>
      <c r="D213">
        <v>38102136</v>
      </c>
      <c r="E213">
        <v>1</v>
      </c>
      <c r="F213">
        <v>1</v>
      </c>
      <c r="G213">
        <v>1</v>
      </c>
      <c r="H213">
        <v>3</v>
      </c>
      <c r="I213" t="s">
        <v>575</v>
      </c>
      <c r="J213" t="s">
        <v>576</v>
      </c>
      <c r="K213" t="s">
        <v>577</v>
      </c>
      <c r="L213">
        <v>1346</v>
      </c>
      <c r="N213">
        <v>1009</v>
      </c>
      <c r="O213" t="s">
        <v>475</v>
      </c>
      <c r="P213" t="s">
        <v>475</v>
      </c>
      <c r="Q213">
        <v>1</v>
      </c>
      <c r="W213">
        <v>0</v>
      </c>
      <c r="X213">
        <v>-1805966371</v>
      </c>
      <c r="Y213">
        <v>7.0000000000000007E-2</v>
      </c>
      <c r="AA213">
        <v>93.59</v>
      </c>
      <c r="AB213">
        <v>0</v>
      </c>
      <c r="AC213">
        <v>0</v>
      </c>
      <c r="AD213">
        <v>0</v>
      </c>
      <c r="AE213">
        <v>14.31</v>
      </c>
      <c r="AF213">
        <v>0</v>
      </c>
      <c r="AG213">
        <v>0</v>
      </c>
      <c r="AH213">
        <v>0</v>
      </c>
      <c r="AI213">
        <v>6.54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7.0000000000000007E-2</v>
      </c>
      <c r="AU213" t="s">
        <v>3</v>
      </c>
      <c r="AV213">
        <v>0</v>
      </c>
      <c r="AW213">
        <v>2</v>
      </c>
      <c r="AX213">
        <v>42105601</v>
      </c>
      <c r="AY213">
        <v>1</v>
      </c>
      <c r="AZ213">
        <v>0</v>
      </c>
      <c r="BA213">
        <v>203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Y213*Source!I112</f>
        <v>7.0000000000000007E-2</v>
      </c>
      <c r="CY213">
        <f t="shared" si="51"/>
        <v>93.59</v>
      </c>
      <c r="CZ213">
        <f t="shared" si="52"/>
        <v>14.31</v>
      </c>
      <c r="DA213">
        <f t="shared" si="53"/>
        <v>6.54</v>
      </c>
      <c r="DB213">
        <f t="shared" si="46"/>
        <v>1</v>
      </c>
      <c r="DC213">
        <f t="shared" si="47"/>
        <v>0</v>
      </c>
    </row>
    <row r="214" spans="1:107" x14ac:dyDescent="0.2">
      <c r="A214">
        <f>ROW(Source!A112)</f>
        <v>112</v>
      </c>
      <c r="B214">
        <v>42104813</v>
      </c>
      <c r="C214">
        <v>42105580</v>
      </c>
      <c r="D214">
        <v>38102164</v>
      </c>
      <c r="E214">
        <v>1</v>
      </c>
      <c r="F214">
        <v>1</v>
      </c>
      <c r="G214">
        <v>1</v>
      </c>
      <c r="H214">
        <v>3</v>
      </c>
      <c r="I214" t="s">
        <v>678</v>
      </c>
      <c r="J214" t="s">
        <v>679</v>
      </c>
      <c r="K214" t="s">
        <v>680</v>
      </c>
      <c r="L214">
        <v>1346</v>
      </c>
      <c r="N214">
        <v>1009</v>
      </c>
      <c r="O214" t="s">
        <v>475</v>
      </c>
      <c r="P214" t="s">
        <v>475</v>
      </c>
      <c r="Q214">
        <v>1</v>
      </c>
      <c r="W214">
        <v>0</v>
      </c>
      <c r="X214">
        <v>326902400</v>
      </c>
      <c r="Y214">
        <v>1E-3</v>
      </c>
      <c r="AA214">
        <v>204.5</v>
      </c>
      <c r="AB214">
        <v>0</v>
      </c>
      <c r="AC214">
        <v>0</v>
      </c>
      <c r="AD214">
        <v>0</v>
      </c>
      <c r="AE214">
        <v>18.899999999999999</v>
      </c>
      <c r="AF214">
        <v>0</v>
      </c>
      <c r="AG214">
        <v>0</v>
      </c>
      <c r="AH214">
        <v>0</v>
      </c>
      <c r="AI214">
        <v>10.82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1E-3</v>
      </c>
      <c r="AU214" t="s">
        <v>3</v>
      </c>
      <c r="AV214">
        <v>0</v>
      </c>
      <c r="AW214">
        <v>2</v>
      </c>
      <c r="AX214">
        <v>42105602</v>
      </c>
      <c r="AY214">
        <v>1</v>
      </c>
      <c r="AZ214">
        <v>0</v>
      </c>
      <c r="BA214">
        <v>204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Y214*Source!I112</f>
        <v>1E-3</v>
      </c>
      <c r="CY214">
        <f t="shared" si="51"/>
        <v>204.5</v>
      </c>
      <c r="CZ214">
        <f t="shared" si="52"/>
        <v>18.899999999999999</v>
      </c>
      <c r="DA214">
        <f t="shared" si="53"/>
        <v>10.82</v>
      </c>
      <c r="DB214">
        <f t="shared" si="46"/>
        <v>0.02</v>
      </c>
      <c r="DC214">
        <f t="shared" si="47"/>
        <v>0</v>
      </c>
    </row>
    <row r="215" spans="1:107" x14ac:dyDescent="0.2">
      <c r="A215">
        <f>ROW(Source!A112)</f>
        <v>112</v>
      </c>
      <c r="B215">
        <v>42104813</v>
      </c>
      <c r="C215">
        <v>42105580</v>
      </c>
      <c r="D215">
        <v>38102174</v>
      </c>
      <c r="E215">
        <v>1</v>
      </c>
      <c r="F215">
        <v>1</v>
      </c>
      <c r="G215">
        <v>1</v>
      </c>
      <c r="H215">
        <v>3</v>
      </c>
      <c r="I215" t="s">
        <v>578</v>
      </c>
      <c r="J215" t="s">
        <v>579</v>
      </c>
      <c r="K215" t="s">
        <v>580</v>
      </c>
      <c r="L215">
        <v>1346</v>
      </c>
      <c r="N215">
        <v>1009</v>
      </c>
      <c r="O215" t="s">
        <v>475</v>
      </c>
      <c r="P215" t="s">
        <v>475</v>
      </c>
      <c r="Q215">
        <v>1</v>
      </c>
      <c r="W215">
        <v>0</v>
      </c>
      <c r="X215">
        <v>30920770</v>
      </c>
      <c r="Y215">
        <v>4.9000000000000002E-2</v>
      </c>
      <c r="AA215">
        <v>78.290000000000006</v>
      </c>
      <c r="AB215">
        <v>0</v>
      </c>
      <c r="AC215">
        <v>0</v>
      </c>
      <c r="AD215">
        <v>0</v>
      </c>
      <c r="AE215">
        <v>9.0399999999999991</v>
      </c>
      <c r="AF215">
        <v>0</v>
      </c>
      <c r="AG215">
        <v>0</v>
      </c>
      <c r="AH215">
        <v>0</v>
      </c>
      <c r="AI215">
        <v>8.66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4.9000000000000002E-2</v>
      </c>
      <c r="AU215" t="s">
        <v>3</v>
      </c>
      <c r="AV215">
        <v>0</v>
      </c>
      <c r="AW215">
        <v>2</v>
      </c>
      <c r="AX215">
        <v>42105603</v>
      </c>
      <c r="AY215">
        <v>1</v>
      </c>
      <c r="AZ215">
        <v>0</v>
      </c>
      <c r="BA215">
        <v>205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Y215*Source!I112</f>
        <v>4.9000000000000002E-2</v>
      </c>
      <c r="CY215">
        <f t="shared" si="51"/>
        <v>78.290000000000006</v>
      </c>
      <c r="CZ215">
        <f t="shared" si="52"/>
        <v>9.0399999999999991</v>
      </c>
      <c r="DA215">
        <f t="shared" si="53"/>
        <v>8.66</v>
      </c>
      <c r="DB215">
        <f t="shared" si="46"/>
        <v>0.44</v>
      </c>
      <c r="DC215">
        <f t="shared" si="47"/>
        <v>0</v>
      </c>
    </row>
    <row r="216" spans="1:107" x14ac:dyDescent="0.2">
      <c r="A216">
        <f>ROW(Source!A112)</f>
        <v>112</v>
      </c>
      <c r="B216">
        <v>42104813</v>
      </c>
      <c r="C216">
        <v>42105580</v>
      </c>
      <c r="D216">
        <v>38102313</v>
      </c>
      <c r="E216">
        <v>1</v>
      </c>
      <c r="F216">
        <v>1</v>
      </c>
      <c r="G216">
        <v>1</v>
      </c>
      <c r="H216">
        <v>3</v>
      </c>
      <c r="I216" t="s">
        <v>581</v>
      </c>
      <c r="J216" t="s">
        <v>582</v>
      </c>
      <c r="K216" t="s">
        <v>583</v>
      </c>
      <c r="L216">
        <v>1346</v>
      </c>
      <c r="N216">
        <v>1009</v>
      </c>
      <c r="O216" t="s">
        <v>475</v>
      </c>
      <c r="P216" t="s">
        <v>475</v>
      </c>
      <c r="Q216">
        <v>1</v>
      </c>
      <c r="W216">
        <v>0</v>
      </c>
      <c r="X216">
        <v>-1768004575</v>
      </c>
      <c r="Y216">
        <v>3.5999999999999997E-2</v>
      </c>
      <c r="AA216">
        <v>63.36</v>
      </c>
      <c r="AB216">
        <v>0</v>
      </c>
      <c r="AC216">
        <v>0</v>
      </c>
      <c r="AD216">
        <v>0</v>
      </c>
      <c r="AE216">
        <v>28.67</v>
      </c>
      <c r="AF216">
        <v>0</v>
      </c>
      <c r="AG216">
        <v>0</v>
      </c>
      <c r="AH216">
        <v>0</v>
      </c>
      <c r="AI216">
        <v>2.21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3.5999999999999997E-2</v>
      </c>
      <c r="AU216" t="s">
        <v>3</v>
      </c>
      <c r="AV216">
        <v>0</v>
      </c>
      <c r="AW216">
        <v>2</v>
      </c>
      <c r="AX216">
        <v>42105604</v>
      </c>
      <c r="AY216">
        <v>1</v>
      </c>
      <c r="AZ216">
        <v>0</v>
      </c>
      <c r="BA216">
        <v>206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Y216*Source!I112</f>
        <v>3.5999999999999997E-2</v>
      </c>
      <c r="CY216">
        <f t="shared" si="51"/>
        <v>63.36</v>
      </c>
      <c r="CZ216">
        <f t="shared" si="52"/>
        <v>28.67</v>
      </c>
      <c r="DA216">
        <f t="shared" si="53"/>
        <v>2.21</v>
      </c>
      <c r="DB216">
        <f t="shared" si="46"/>
        <v>1.03</v>
      </c>
      <c r="DC216">
        <f t="shared" si="47"/>
        <v>0</v>
      </c>
    </row>
    <row r="217" spans="1:107" x14ac:dyDescent="0.2">
      <c r="A217">
        <f>ROW(Source!A112)</f>
        <v>112</v>
      </c>
      <c r="B217">
        <v>42104813</v>
      </c>
      <c r="C217">
        <v>42105580</v>
      </c>
      <c r="D217">
        <v>38102512</v>
      </c>
      <c r="E217">
        <v>1</v>
      </c>
      <c r="F217">
        <v>1</v>
      </c>
      <c r="G217">
        <v>1</v>
      </c>
      <c r="H217">
        <v>3</v>
      </c>
      <c r="I217" t="s">
        <v>681</v>
      </c>
      <c r="J217" t="s">
        <v>682</v>
      </c>
      <c r="K217" t="s">
        <v>683</v>
      </c>
      <c r="L217">
        <v>1346</v>
      </c>
      <c r="N217">
        <v>1009</v>
      </c>
      <c r="O217" t="s">
        <v>475</v>
      </c>
      <c r="P217" t="s">
        <v>475</v>
      </c>
      <c r="Q217">
        <v>1</v>
      </c>
      <c r="W217">
        <v>0</v>
      </c>
      <c r="X217">
        <v>-1088339451</v>
      </c>
      <c r="Y217">
        <v>1E-3</v>
      </c>
      <c r="AA217">
        <v>304.68</v>
      </c>
      <c r="AB217">
        <v>0</v>
      </c>
      <c r="AC217">
        <v>0</v>
      </c>
      <c r="AD217">
        <v>0</v>
      </c>
      <c r="AE217">
        <v>133.05000000000001</v>
      </c>
      <c r="AF217">
        <v>0</v>
      </c>
      <c r="AG217">
        <v>0</v>
      </c>
      <c r="AH217">
        <v>0</v>
      </c>
      <c r="AI217">
        <v>2.29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1E-3</v>
      </c>
      <c r="AU217" t="s">
        <v>3</v>
      </c>
      <c r="AV217">
        <v>0</v>
      </c>
      <c r="AW217">
        <v>2</v>
      </c>
      <c r="AX217">
        <v>42105605</v>
      </c>
      <c r="AY217">
        <v>1</v>
      </c>
      <c r="AZ217">
        <v>0</v>
      </c>
      <c r="BA217">
        <v>207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Y217*Source!I112</f>
        <v>1E-3</v>
      </c>
      <c r="CY217">
        <f t="shared" si="51"/>
        <v>304.68</v>
      </c>
      <c r="CZ217">
        <f t="shared" si="52"/>
        <v>133.05000000000001</v>
      </c>
      <c r="DA217">
        <f t="shared" si="53"/>
        <v>2.29</v>
      </c>
      <c r="DB217">
        <f t="shared" si="46"/>
        <v>0.13</v>
      </c>
      <c r="DC217">
        <f t="shared" si="47"/>
        <v>0</v>
      </c>
    </row>
    <row r="218" spans="1:107" x14ac:dyDescent="0.2">
      <c r="A218">
        <f>ROW(Source!A112)</f>
        <v>112</v>
      </c>
      <c r="B218">
        <v>42104813</v>
      </c>
      <c r="C218">
        <v>42105580</v>
      </c>
      <c r="D218">
        <v>38102617</v>
      </c>
      <c r="E218">
        <v>1</v>
      </c>
      <c r="F218">
        <v>1</v>
      </c>
      <c r="G218">
        <v>1</v>
      </c>
      <c r="H218">
        <v>3</v>
      </c>
      <c r="I218" t="s">
        <v>587</v>
      </c>
      <c r="J218" t="s">
        <v>588</v>
      </c>
      <c r="K218" t="s">
        <v>589</v>
      </c>
      <c r="L218">
        <v>1346</v>
      </c>
      <c r="N218">
        <v>1009</v>
      </c>
      <c r="O218" t="s">
        <v>475</v>
      </c>
      <c r="P218" t="s">
        <v>475</v>
      </c>
      <c r="Q218">
        <v>1</v>
      </c>
      <c r="W218">
        <v>0</v>
      </c>
      <c r="X218">
        <v>-1294780295</v>
      </c>
      <c r="Y218">
        <v>1.2E-2</v>
      </c>
      <c r="AA218">
        <v>99.74</v>
      </c>
      <c r="AB218">
        <v>0</v>
      </c>
      <c r="AC218">
        <v>0</v>
      </c>
      <c r="AD218">
        <v>0</v>
      </c>
      <c r="AE218">
        <v>30.5</v>
      </c>
      <c r="AF218">
        <v>0</v>
      </c>
      <c r="AG218">
        <v>0</v>
      </c>
      <c r="AH218">
        <v>0</v>
      </c>
      <c r="AI218">
        <v>3.27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1.2E-2</v>
      </c>
      <c r="AU218" t="s">
        <v>3</v>
      </c>
      <c r="AV218">
        <v>0</v>
      </c>
      <c r="AW218">
        <v>2</v>
      </c>
      <c r="AX218">
        <v>42105606</v>
      </c>
      <c r="AY218">
        <v>1</v>
      </c>
      <c r="AZ218">
        <v>0</v>
      </c>
      <c r="BA218">
        <v>208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Y218*Source!I112</f>
        <v>1.2E-2</v>
      </c>
      <c r="CY218">
        <f t="shared" si="51"/>
        <v>99.74</v>
      </c>
      <c r="CZ218">
        <f t="shared" si="52"/>
        <v>30.5</v>
      </c>
      <c r="DA218">
        <f t="shared" si="53"/>
        <v>3.27</v>
      </c>
      <c r="DB218">
        <f t="shared" si="46"/>
        <v>0.37</v>
      </c>
      <c r="DC218">
        <f t="shared" si="47"/>
        <v>0</v>
      </c>
    </row>
    <row r="219" spans="1:107" x14ac:dyDescent="0.2">
      <c r="A219">
        <f>ROW(Source!A112)</f>
        <v>112</v>
      </c>
      <c r="B219">
        <v>42104813</v>
      </c>
      <c r="C219">
        <v>42105580</v>
      </c>
      <c r="D219">
        <v>38103768</v>
      </c>
      <c r="E219">
        <v>1</v>
      </c>
      <c r="F219">
        <v>1</v>
      </c>
      <c r="G219">
        <v>1</v>
      </c>
      <c r="H219">
        <v>3</v>
      </c>
      <c r="I219" t="s">
        <v>670</v>
      </c>
      <c r="J219" t="s">
        <v>671</v>
      </c>
      <c r="K219" t="s">
        <v>672</v>
      </c>
      <c r="L219">
        <v>1355</v>
      </c>
      <c r="N219">
        <v>1010</v>
      </c>
      <c r="O219" t="s">
        <v>105</v>
      </c>
      <c r="P219" t="s">
        <v>105</v>
      </c>
      <c r="Q219">
        <v>100</v>
      </c>
      <c r="W219">
        <v>0</v>
      </c>
      <c r="X219">
        <v>1627582661</v>
      </c>
      <c r="Y219">
        <v>1.4E-2</v>
      </c>
      <c r="AA219">
        <v>53.47</v>
      </c>
      <c r="AB219">
        <v>0</v>
      </c>
      <c r="AC219">
        <v>0</v>
      </c>
      <c r="AD219">
        <v>0</v>
      </c>
      <c r="AE219">
        <v>86.24</v>
      </c>
      <c r="AF219">
        <v>0</v>
      </c>
      <c r="AG219">
        <v>0</v>
      </c>
      <c r="AH219">
        <v>0</v>
      </c>
      <c r="AI219">
        <v>0.62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1.4E-2</v>
      </c>
      <c r="AU219" t="s">
        <v>3</v>
      </c>
      <c r="AV219">
        <v>0</v>
      </c>
      <c r="AW219">
        <v>2</v>
      </c>
      <c r="AX219">
        <v>42105607</v>
      </c>
      <c r="AY219">
        <v>1</v>
      </c>
      <c r="AZ219">
        <v>0</v>
      </c>
      <c r="BA219">
        <v>209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Y219*Source!I112</f>
        <v>1.4E-2</v>
      </c>
      <c r="CY219">
        <f t="shared" si="51"/>
        <v>53.47</v>
      </c>
      <c r="CZ219">
        <f t="shared" si="52"/>
        <v>86.24</v>
      </c>
      <c r="DA219">
        <f t="shared" si="53"/>
        <v>0.62</v>
      </c>
      <c r="DB219">
        <f t="shared" si="46"/>
        <v>1.21</v>
      </c>
      <c r="DC219">
        <f t="shared" si="47"/>
        <v>0</v>
      </c>
    </row>
    <row r="220" spans="1:107" x14ac:dyDescent="0.2">
      <c r="A220">
        <f>ROW(Source!A112)</f>
        <v>112</v>
      </c>
      <c r="B220">
        <v>42104813</v>
      </c>
      <c r="C220">
        <v>42105580</v>
      </c>
      <c r="D220">
        <v>38120979</v>
      </c>
      <c r="E220">
        <v>1</v>
      </c>
      <c r="F220">
        <v>1</v>
      </c>
      <c r="G220">
        <v>1</v>
      </c>
      <c r="H220">
        <v>3</v>
      </c>
      <c r="I220" t="s">
        <v>684</v>
      </c>
      <c r="J220" t="s">
        <v>685</v>
      </c>
      <c r="K220" t="s">
        <v>686</v>
      </c>
      <c r="L220">
        <v>1348</v>
      </c>
      <c r="N220">
        <v>1009</v>
      </c>
      <c r="O220" t="s">
        <v>28</v>
      </c>
      <c r="P220" t="s">
        <v>28</v>
      </c>
      <c r="Q220">
        <v>1000</v>
      </c>
      <c r="W220">
        <v>0</v>
      </c>
      <c r="X220">
        <v>-115984519</v>
      </c>
      <c r="Y220">
        <v>1E-3</v>
      </c>
      <c r="AA220">
        <v>46830.03</v>
      </c>
      <c r="AB220">
        <v>0</v>
      </c>
      <c r="AC220">
        <v>0</v>
      </c>
      <c r="AD220">
        <v>0</v>
      </c>
      <c r="AE220">
        <v>11534.49</v>
      </c>
      <c r="AF220">
        <v>0</v>
      </c>
      <c r="AG220">
        <v>0</v>
      </c>
      <c r="AH220">
        <v>0</v>
      </c>
      <c r="AI220">
        <v>4.0599999999999996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1E-3</v>
      </c>
      <c r="AU220" t="s">
        <v>3</v>
      </c>
      <c r="AV220">
        <v>0</v>
      </c>
      <c r="AW220">
        <v>2</v>
      </c>
      <c r="AX220">
        <v>42105608</v>
      </c>
      <c r="AY220">
        <v>1</v>
      </c>
      <c r="AZ220">
        <v>0</v>
      </c>
      <c r="BA220">
        <v>210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Y220*Source!I112</f>
        <v>1E-3</v>
      </c>
      <c r="CY220">
        <f t="shared" si="51"/>
        <v>46830.03</v>
      </c>
      <c r="CZ220">
        <f t="shared" si="52"/>
        <v>11534.49</v>
      </c>
      <c r="DA220">
        <f t="shared" si="53"/>
        <v>4.0599999999999996</v>
      </c>
      <c r="DB220">
        <f t="shared" si="46"/>
        <v>11.53</v>
      </c>
      <c r="DC220">
        <f t="shared" si="47"/>
        <v>0</v>
      </c>
    </row>
    <row r="221" spans="1:107" x14ac:dyDescent="0.2">
      <c r="A221">
        <f>ROW(Source!A112)</f>
        <v>112</v>
      </c>
      <c r="B221">
        <v>42104813</v>
      </c>
      <c r="C221">
        <v>42105580</v>
      </c>
      <c r="D221">
        <v>38155640</v>
      </c>
      <c r="E221">
        <v>1</v>
      </c>
      <c r="F221">
        <v>1</v>
      </c>
      <c r="G221">
        <v>1</v>
      </c>
      <c r="H221">
        <v>3</v>
      </c>
      <c r="I221" t="s">
        <v>687</v>
      </c>
      <c r="J221" t="s">
        <v>688</v>
      </c>
      <c r="K221" t="s">
        <v>689</v>
      </c>
      <c r="L221">
        <v>1358</v>
      </c>
      <c r="N221">
        <v>1010</v>
      </c>
      <c r="O221" t="s">
        <v>269</v>
      </c>
      <c r="P221" t="s">
        <v>269</v>
      </c>
      <c r="Q221">
        <v>10</v>
      </c>
      <c r="W221">
        <v>0</v>
      </c>
      <c r="X221">
        <v>-1035860104</v>
      </c>
      <c r="Y221">
        <v>0.1</v>
      </c>
      <c r="AA221">
        <v>993.87</v>
      </c>
      <c r="AB221">
        <v>0</v>
      </c>
      <c r="AC221">
        <v>0</v>
      </c>
      <c r="AD221">
        <v>0</v>
      </c>
      <c r="AE221">
        <v>40.9</v>
      </c>
      <c r="AF221">
        <v>0</v>
      </c>
      <c r="AG221">
        <v>0</v>
      </c>
      <c r="AH221">
        <v>0</v>
      </c>
      <c r="AI221">
        <v>24.3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0.1</v>
      </c>
      <c r="AU221" t="s">
        <v>3</v>
      </c>
      <c r="AV221">
        <v>0</v>
      </c>
      <c r="AW221">
        <v>2</v>
      </c>
      <c r="AX221">
        <v>42105609</v>
      </c>
      <c r="AY221">
        <v>1</v>
      </c>
      <c r="AZ221">
        <v>0</v>
      </c>
      <c r="BA221">
        <v>211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Y221*Source!I112</f>
        <v>0.1</v>
      </c>
      <c r="CY221">
        <f t="shared" si="51"/>
        <v>993.87</v>
      </c>
      <c r="CZ221">
        <f t="shared" si="52"/>
        <v>40.9</v>
      </c>
      <c r="DA221">
        <f t="shared" si="53"/>
        <v>24.3</v>
      </c>
      <c r="DB221">
        <f t="shared" si="46"/>
        <v>4.09</v>
      </c>
      <c r="DC221">
        <f t="shared" si="47"/>
        <v>0</v>
      </c>
    </row>
    <row r="222" spans="1:107" x14ac:dyDescent="0.2">
      <c r="A222">
        <f>ROW(Source!A112)</f>
        <v>112</v>
      </c>
      <c r="B222">
        <v>42104813</v>
      </c>
      <c r="C222">
        <v>42105580</v>
      </c>
      <c r="D222">
        <v>38156737</v>
      </c>
      <c r="E222">
        <v>1</v>
      </c>
      <c r="F222">
        <v>1</v>
      </c>
      <c r="G222">
        <v>1</v>
      </c>
      <c r="H222">
        <v>3</v>
      </c>
      <c r="I222" t="s">
        <v>690</v>
      </c>
      <c r="J222" t="s">
        <v>691</v>
      </c>
      <c r="K222" t="s">
        <v>692</v>
      </c>
      <c r="L222">
        <v>1346</v>
      </c>
      <c r="N222">
        <v>1009</v>
      </c>
      <c r="O222" t="s">
        <v>475</v>
      </c>
      <c r="P222" t="s">
        <v>475</v>
      </c>
      <c r="Q222">
        <v>1</v>
      </c>
      <c r="W222">
        <v>0</v>
      </c>
      <c r="X222">
        <v>1015963907</v>
      </c>
      <c r="Y222">
        <v>6.0000000000000001E-3</v>
      </c>
      <c r="AA222">
        <v>73.75</v>
      </c>
      <c r="AB222">
        <v>0</v>
      </c>
      <c r="AC222">
        <v>0</v>
      </c>
      <c r="AD222">
        <v>0</v>
      </c>
      <c r="AE222">
        <v>30.6</v>
      </c>
      <c r="AF222">
        <v>0</v>
      </c>
      <c r="AG222">
        <v>0</v>
      </c>
      <c r="AH222">
        <v>0</v>
      </c>
      <c r="AI222">
        <v>2.41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6.0000000000000001E-3</v>
      </c>
      <c r="AU222" t="s">
        <v>3</v>
      </c>
      <c r="AV222">
        <v>0</v>
      </c>
      <c r="AW222">
        <v>2</v>
      </c>
      <c r="AX222">
        <v>42105610</v>
      </c>
      <c r="AY222">
        <v>1</v>
      </c>
      <c r="AZ222">
        <v>0</v>
      </c>
      <c r="BA222">
        <v>212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Y222*Source!I112</f>
        <v>6.0000000000000001E-3</v>
      </c>
      <c r="CY222">
        <f t="shared" si="51"/>
        <v>73.75</v>
      </c>
      <c r="CZ222">
        <f t="shared" si="52"/>
        <v>30.6</v>
      </c>
      <c r="DA222">
        <f t="shared" si="53"/>
        <v>2.41</v>
      </c>
      <c r="DB222">
        <f t="shared" si="46"/>
        <v>0.18</v>
      </c>
      <c r="DC222">
        <f t="shared" si="47"/>
        <v>0</v>
      </c>
    </row>
    <row r="223" spans="1:107" x14ac:dyDescent="0.2">
      <c r="A223">
        <f>ROW(Source!A112)</f>
        <v>112</v>
      </c>
      <c r="B223">
        <v>42104813</v>
      </c>
      <c r="C223">
        <v>42105580</v>
      </c>
      <c r="D223">
        <v>38157795</v>
      </c>
      <c r="E223">
        <v>1</v>
      </c>
      <c r="F223">
        <v>1</v>
      </c>
      <c r="G223">
        <v>1</v>
      </c>
      <c r="H223">
        <v>3</v>
      </c>
      <c r="I223" t="s">
        <v>264</v>
      </c>
      <c r="J223" t="s">
        <v>266</v>
      </c>
      <c r="K223" t="s">
        <v>265</v>
      </c>
      <c r="L223">
        <v>1354</v>
      </c>
      <c r="N223">
        <v>1010</v>
      </c>
      <c r="O223" t="s">
        <v>133</v>
      </c>
      <c r="P223" t="s">
        <v>133</v>
      </c>
      <c r="Q223">
        <v>1</v>
      </c>
      <c r="W223">
        <v>0</v>
      </c>
      <c r="X223">
        <v>-1604504460</v>
      </c>
      <c r="Y223">
        <v>1</v>
      </c>
      <c r="AA223">
        <v>480.17</v>
      </c>
      <c r="AB223">
        <v>0</v>
      </c>
      <c r="AC223">
        <v>0</v>
      </c>
      <c r="AD223">
        <v>0</v>
      </c>
      <c r="AE223">
        <v>162.22</v>
      </c>
      <c r="AF223">
        <v>0</v>
      </c>
      <c r="AG223">
        <v>0</v>
      </c>
      <c r="AH223">
        <v>0</v>
      </c>
      <c r="AI223">
        <v>2.96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 t="s">
        <v>3</v>
      </c>
      <c r="AT223">
        <v>1</v>
      </c>
      <c r="AU223" t="s">
        <v>3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Y223*Source!I112</f>
        <v>1</v>
      </c>
      <c r="CY223">
        <f t="shared" si="51"/>
        <v>480.17</v>
      </c>
      <c r="CZ223">
        <f t="shared" si="52"/>
        <v>162.22</v>
      </c>
      <c r="DA223">
        <f t="shared" si="53"/>
        <v>2.96</v>
      </c>
      <c r="DB223">
        <f t="shared" si="46"/>
        <v>162.22</v>
      </c>
      <c r="DC223">
        <f t="shared" si="47"/>
        <v>0</v>
      </c>
    </row>
    <row r="224" spans="1:107" x14ac:dyDescent="0.2">
      <c r="A224">
        <f>ROW(Source!A112)</f>
        <v>112</v>
      </c>
      <c r="B224">
        <v>42104813</v>
      </c>
      <c r="C224">
        <v>42105580</v>
      </c>
      <c r="D224">
        <v>38164081</v>
      </c>
      <c r="E224">
        <v>1</v>
      </c>
      <c r="F224">
        <v>1</v>
      </c>
      <c r="G224">
        <v>1</v>
      </c>
      <c r="H224">
        <v>3</v>
      </c>
      <c r="I224" t="s">
        <v>593</v>
      </c>
      <c r="J224" t="s">
        <v>594</v>
      </c>
      <c r="K224" t="s">
        <v>595</v>
      </c>
      <c r="L224">
        <v>1374</v>
      </c>
      <c r="N224">
        <v>1013</v>
      </c>
      <c r="O224" t="s">
        <v>596</v>
      </c>
      <c r="P224" t="s">
        <v>596</v>
      </c>
      <c r="Q224">
        <v>1</v>
      </c>
      <c r="W224">
        <v>0</v>
      </c>
      <c r="X224">
        <v>-915781824</v>
      </c>
      <c r="Y224">
        <v>0.3</v>
      </c>
      <c r="AA224">
        <v>1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0.3</v>
      </c>
      <c r="AU224" t="s">
        <v>3</v>
      </c>
      <c r="AV224">
        <v>0</v>
      </c>
      <c r="AW224">
        <v>2</v>
      </c>
      <c r="AX224">
        <v>42105611</v>
      </c>
      <c r="AY224">
        <v>1</v>
      </c>
      <c r="AZ224">
        <v>0</v>
      </c>
      <c r="BA224">
        <v>213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Y224*Source!I112</f>
        <v>0.3</v>
      </c>
      <c r="CY224">
        <f t="shared" si="51"/>
        <v>1</v>
      </c>
      <c r="CZ224">
        <f t="shared" si="52"/>
        <v>1</v>
      </c>
      <c r="DA224">
        <f t="shared" si="53"/>
        <v>1</v>
      </c>
      <c r="DB224">
        <f t="shared" si="46"/>
        <v>0.3</v>
      </c>
      <c r="DC224">
        <f t="shared" si="47"/>
        <v>0</v>
      </c>
    </row>
    <row r="225" spans="1:107" x14ac:dyDescent="0.2">
      <c r="A225">
        <f>ROW(Source!A114)</f>
        <v>114</v>
      </c>
      <c r="B225">
        <v>42104813</v>
      </c>
      <c r="C225">
        <v>42105613</v>
      </c>
      <c r="D225">
        <v>18411117</v>
      </c>
      <c r="E225">
        <v>1</v>
      </c>
      <c r="F225">
        <v>1</v>
      </c>
      <c r="G225">
        <v>1</v>
      </c>
      <c r="H225">
        <v>1</v>
      </c>
      <c r="I225" t="s">
        <v>693</v>
      </c>
      <c r="J225" t="s">
        <v>3</v>
      </c>
      <c r="K225" t="s">
        <v>694</v>
      </c>
      <c r="L225">
        <v>1369</v>
      </c>
      <c r="N225">
        <v>1013</v>
      </c>
      <c r="O225" t="s">
        <v>437</v>
      </c>
      <c r="P225" t="s">
        <v>437</v>
      </c>
      <c r="Q225">
        <v>1</v>
      </c>
      <c r="W225">
        <v>0</v>
      </c>
      <c r="X225">
        <v>-1739886638</v>
      </c>
      <c r="Y225">
        <v>3.2199999999999998</v>
      </c>
      <c r="AA225">
        <v>0</v>
      </c>
      <c r="AB225">
        <v>0</v>
      </c>
      <c r="AC225">
        <v>0</v>
      </c>
      <c r="AD225">
        <v>279.58999999999997</v>
      </c>
      <c r="AE225">
        <v>0</v>
      </c>
      <c r="AF225">
        <v>0</v>
      </c>
      <c r="AG225">
        <v>0</v>
      </c>
      <c r="AH225">
        <v>279.58999999999997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3</v>
      </c>
      <c r="AT225">
        <v>2.8</v>
      </c>
      <c r="AU225" t="s">
        <v>53</v>
      </c>
      <c r="AV225">
        <v>1</v>
      </c>
      <c r="AW225">
        <v>2</v>
      </c>
      <c r="AX225">
        <v>42105621</v>
      </c>
      <c r="AY225">
        <v>1</v>
      </c>
      <c r="AZ225">
        <v>0</v>
      </c>
      <c r="BA225">
        <v>214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Y225*Source!I114</f>
        <v>0.64400000000000002</v>
      </c>
      <c r="CY225">
        <f>AD225</f>
        <v>279.58999999999997</v>
      </c>
      <c r="CZ225">
        <f>AH225</f>
        <v>279.58999999999997</v>
      </c>
      <c r="DA225">
        <f>AL225</f>
        <v>1</v>
      </c>
      <c r="DB225">
        <f>ROUND((ROUND(AT225*CZ225,2)*1.15),6)</f>
        <v>900.27750000000003</v>
      </c>
      <c r="DC225">
        <f>ROUND((ROUND(AT225*AG225,2)*1.15),6)</f>
        <v>0</v>
      </c>
    </row>
    <row r="226" spans="1:107" x14ac:dyDescent="0.2">
      <c r="A226">
        <f>ROW(Source!A114)</f>
        <v>114</v>
      </c>
      <c r="B226">
        <v>42104813</v>
      </c>
      <c r="C226">
        <v>42105613</v>
      </c>
      <c r="D226">
        <v>38166127</v>
      </c>
      <c r="E226">
        <v>1</v>
      </c>
      <c r="F226">
        <v>1</v>
      </c>
      <c r="G226">
        <v>1</v>
      </c>
      <c r="H226">
        <v>2</v>
      </c>
      <c r="I226" t="s">
        <v>614</v>
      </c>
      <c r="J226" t="s">
        <v>615</v>
      </c>
      <c r="K226" t="s">
        <v>616</v>
      </c>
      <c r="L226">
        <v>1368</v>
      </c>
      <c r="N226">
        <v>1011</v>
      </c>
      <c r="O226" t="s">
        <v>445</v>
      </c>
      <c r="P226" t="s">
        <v>445</v>
      </c>
      <c r="Q226">
        <v>1</v>
      </c>
      <c r="W226">
        <v>0</v>
      </c>
      <c r="X226">
        <v>-1867053656</v>
      </c>
      <c r="Y226">
        <v>0.125</v>
      </c>
      <c r="AA226">
        <v>0</v>
      </c>
      <c r="AB226">
        <v>7.25</v>
      </c>
      <c r="AC226">
        <v>0</v>
      </c>
      <c r="AD226">
        <v>0</v>
      </c>
      <c r="AE226">
        <v>0</v>
      </c>
      <c r="AF226">
        <v>1.95</v>
      </c>
      <c r="AG226">
        <v>0</v>
      </c>
      <c r="AH226">
        <v>0</v>
      </c>
      <c r="AI226">
        <v>1</v>
      </c>
      <c r="AJ226">
        <v>3.72</v>
      </c>
      <c r="AK226">
        <v>29.06</v>
      </c>
      <c r="AL226">
        <v>1</v>
      </c>
      <c r="AN226">
        <v>0</v>
      </c>
      <c r="AO226">
        <v>1</v>
      </c>
      <c r="AP226">
        <v>1</v>
      </c>
      <c r="AQ226">
        <v>0</v>
      </c>
      <c r="AR226">
        <v>0</v>
      </c>
      <c r="AS226" t="s">
        <v>3</v>
      </c>
      <c r="AT226">
        <v>0.1</v>
      </c>
      <c r="AU226" t="s">
        <v>52</v>
      </c>
      <c r="AV226">
        <v>0</v>
      </c>
      <c r="AW226">
        <v>2</v>
      </c>
      <c r="AX226">
        <v>42105622</v>
      </c>
      <c r="AY226">
        <v>1</v>
      </c>
      <c r="AZ226">
        <v>0</v>
      </c>
      <c r="BA226">
        <v>215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Y226*Source!I114</f>
        <v>2.5000000000000001E-2</v>
      </c>
      <c r="CY226">
        <f>AB226</f>
        <v>7.25</v>
      </c>
      <c r="CZ226">
        <f>AF226</f>
        <v>1.95</v>
      </c>
      <c r="DA226">
        <f>AJ226</f>
        <v>3.72</v>
      </c>
      <c r="DB226">
        <f>ROUND((ROUND(AT226*CZ226,2)*1.25),6)</f>
        <v>0.25</v>
      </c>
      <c r="DC226">
        <f>ROUND((ROUND(AT226*AG226,2)*1.25),6)</f>
        <v>0</v>
      </c>
    </row>
    <row r="227" spans="1:107" x14ac:dyDescent="0.2">
      <c r="A227">
        <f>ROW(Source!A114)</f>
        <v>114</v>
      </c>
      <c r="B227">
        <v>42104813</v>
      </c>
      <c r="C227">
        <v>42105613</v>
      </c>
      <c r="D227">
        <v>38101160</v>
      </c>
      <c r="E227">
        <v>1</v>
      </c>
      <c r="F227">
        <v>1</v>
      </c>
      <c r="G227">
        <v>1</v>
      </c>
      <c r="H227">
        <v>3</v>
      </c>
      <c r="I227" t="s">
        <v>695</v>
      </c>
      <c r="J227" t="s">
        <v>696</v>
      </c>
      <c r="K227" t="s">
        <v>697</v>
      </c>
      <c r="L227">
        <v>1348</v>
      </c>
      <c r="N227">
        <v>1009</v>
      </c>
      <c r="O227" t="s">
        <v>28</v>
      </c>
      <c r="P227" t="s">
        <v>28</v>
      </c>
      <c r="Q227">
        <v>1000</v>
      </c>
      <c r="W227">
        <v>0</v>
      </c>
      <c r="X227">
        <v>1645202039</v>
      </c>
      <c r="Y227">
        <v>1E-4</v>
      </c>
      <c r="AA227">
        <v>27908.74</v>
      </c>
      <c r="AB227">
        <v>0</v>
      </c>
      <c r="AC227">
        <v>0</v>
      </c>
      <c r="AD227">
        <v>0</v>
      </c>
      <c r="AE227">
        <v>5989</v>
      </c>
      <c r="AF227">
        <v>0</v>
      </c>
      <c r="AG227">
        <v>0</v>
      </c>
      <c r="AH227">
        <v>0</v>
      </c>
      <c r="AI227">
        <v>4.66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1E-4</v>
      </c>
      <c r="AU227" t="s">
        <v>3</v>
      </c>
      <c r="AV227">
        <v>0</v>
      </c>
      <c r="AW227">
        <v>2</v>
      </c>
      <c r="AX227">
        <v>42105623</v>
      </c>
      <c r="AY227">
        <v>1</v>
      </c>
      <c r="AZ227">
        <v>0</v>
      </c>
      <c r="BA227">
        <v>216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Y227*Source!I114</f>
        <v>2.0000000000000002E-5</v>
      </c>
      <c r="CY227">
        <f>AA227</f>
        <v>27908.74</v>
      </c>
      <c r="CZ227">
        <f>AE227</f>
        <v>5989</v>
      </c>
      <c r="DA227">
        <f>AI227</f>
        <v>4.66</v>
      </c>
      <c r="DB227">
        <f t="shared" ref="DB227:DB237" si="54">ROUND(ROUND(AT227*CZ227,2),6)</f>
        <v>0.6</v>
      </c>
      <c r="DC227">
        <f t="shared" ref="DC227:DC237" si="55">ROUND(ROUND(AT227*AG227,2),6)</f>
        <v>0</v>
      </c>
    </row>
    <row r="228" spans="1:107" x14ac:dyDescent="0.2">
      <c r="A228">
        <f>ROW(Source!A114)</f>
        <v>114</v>
      </c>
      <c r="B228">
        <v>42104813</v>
      </c>
      <c r="C228">
        <v>42105613</v>
      </c>
      <c r="D228">
        <v>38102345</v>
      </c>
      <c r="E228">
        <v>1</v>
      </c>
      <c r="F228">
        <v>1</v>
      </c>
      <c r="G228">
        <v>1</v>
      </c>
      <c r="H228">
        <v>3</v>
      </c>
      <c r="I228" t="s">
        <v>698</v>
      </c>
      <c r="J228" t="s">
        <v>699</v>
      </c>
      <c r="K228" t="s">
        <v>700</v>
      </c>
      <c r="L228">
        <v>1348</v>
      </c>
      <c r="N228">
        <v>1009</v>
      </c>
      <c r="O228" t="s">
        <v>28</v>
      </c>
      <c r="P228" t="s">
        <v>28</v>
      </c>
      <c r="Q228">
        <v>1000</v>
      </c>
      <c r="W228">
        <v>0</v>
      </c>
      <c r="X228">
        <v>452541980</v>
      </c>
      <c r="Y228">
        <v>1.3999999999999999E-4</v>
      </c>
      <c r="AA228">
        <v>88998.73</v>
      </c>
      <c r="AB228">
        <v>0</v>
      </c>
      <c r="AC228">
        <v>0</v>
      </c>
      <c r="AD228">
        <v>0</v>
      </c>
      <c r="AE228">
        <v>12429.99</v>
      </c>
      <c r="AF228">
        <v>0</v>
      </c>
      <c r="AG228">
        <v>0</v>
      </c>
      <c r="AH228">
        <v>0</v>
      </c>
      <c r="AI228">
        <v>7.16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1.3999999999999999E-4</v>
      </c>
      <c r="AU228" t="s">
        <v>3</v>
      </c>
      <c r="AV228">
        <v>0</v>
      </c>
      <c r="AW228">
        <v>2</v>
      </c>
      <c r="AX228">
        <v>42105624</v>
      </c>
      <c r="AY228">
        <v>1</v>
      </c>
      <c r="AZ228">
        <v>0</v>
      </c>
      <c r="BA228">
        <v>217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Y228*Source!I114</f>
        <v>2.8E-5</v>
      </c>
      <c r="CY228">
        <f>AA228</f>
        <v>88998.73</v>
      </c>
      <c r="CZ228">
        <f>AE228</f>
        <v>12429.99</v>
      </c>
      <c r="DA228">
        <f>AI228</f>
        <v>7.16</v>
      </c>
      <c r="DB228">
        <f t="shared" si="54"/>
        <v>1.74</v>
      </c>
      <c r="DC228">
        <f t="shared" si="55"/>
        <v>0</v>
      </c>
    </row>
    <row r="229" spans="1:107" x14ac:dyDescent="0.2">
      <c r="A229">
        <f>ROW(Source!A114)</f>
        <v>114</v>
      </c>
      <c r="B229">
        <v>42104813</v>
      </c>
      <c r="C229">
        <v>42105613</v>
      </c>
      <c r="D229">
        <v>38102363</v>
      </c>
      <c r="E229">
        <v>1</v>
      </c>
      <c r="F229">
        <v>1</v>
      </c>
      <c r="G229">
        <v>1</v>
      </c>
      <c r="H229">
        <v>3</v>
      </c>
      <c r="I229" t="s">
        <v>662</v>
      </c>
      <c r="J229" t="s">
        <v>663</v>
      </c>
      <c r="K229" t="s">
        <v>664</v>
      </c>
      <c r="L229">
        <v>1356</v>
      </c>
      <c r="N229">
        <v>1010</v>
      </c>
      <c r="O229" t="s">
        <v>620</v>
      </c>
      <c r="P229" t="s">
        <v>620</v>
      </c>
      <c r="Q229">
        <v>1000</v>
      </c>
      <c r="W229">
        <v>0</v>
      </c>
      <c r="X229">
        <v>1703397329</v>
      </c>
      <c r="Y229">
        <v>0.02</v>
      </c>
      <c r="AA229">
        <v>179</v>
      </c>
      <c r="AB229">
        <v>0</v>
      </c>
      <c r="AC229">
        <v>0</v>
      </c>
      <c r="AD229">
        <v>0</v>
      </c>
      <c r="AE229">
        <v>179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0.02</v>
      </c>
      <c r="AU229" t="s">
        <v>3</v>
      </c>
      <c r="AV229">
        <v>0</v>
      </c>
      <c r="AW229">
        <v>2</v>
      </c>
      <c r="AX229">
        <v>42105625</v>
      </c>
      <c r="AY229">
        <v>1</v>
      </c>
      <c r="AZ229">
        <v>0</v>
      </c>
      <c r="BA229">
        <v>218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Y229*Source!I114</f>
        <v>4.0000000000000001E-3</v>
      </c>
      <c r="CY229">
        <f>AA229</f>
        <v>179</v>
      </c>
      <c r="CZ229">
        <f>AE229</f>
        <v>179</v>
      </c>
      <c r="DA229">
        <f>AI229</f>
        <v>1</v>
      </c>
      <c r="DB229">
        <f t="shared" si="54"/>
        <v>3.58</v>
      </c>
      <c r="DC229">
        <f t="shared" si="55"/>
        <v>0</v>
      </c>
    </row>
    <row r="230" spans="1:107" x14ac:dyDescent="0.2">
      <c r="A230">
        <f>ROW(Source!A114)</f>
        <v>114</v>
      </c>
      <c r="B230">
        <v>42104813</v>
      </c>
      <c r="C230">
        <v>42105613</v>
      </c>
      <c r="D230">
        <v>38126395</v>
      </c>
      <c r="E230">
        <v>1</v>
      </c>
      <c r="F230">
        <v>1</v>
      </c>
      <c r="G230">
        <v>1</v>
      </c>
      <c r="H230">
        <v>3</v>
      </c>
      <c r="I230" t="s">
        <v>274</v>
      </c>
      <c r="J230" t="s">
        <v>276</v>
      </c>
      <c r="K230" t="s">
        <v>275</v>
      </c>
      <c r="L230">
        <v>1354</v>
      </c>
      <c r="N230">
        <v>1010</v>
      </c>
      <c r="O230" t="s">
        <v>133</v>
      </c>
      <c r="P230" t="s">
        <v>133</v>
      </c>
      <c r="Q230">
        <v>1</v>
      </c>
      <c r="W230">
        <v>1</v>
      </c>
      <c r="X230">
        <v>415860548</v>
      </c>
      <c r="Y230">
        <v>-10</v>
      </c>
      <c r="AA230">
        <v>130.79</v>
      </c>
      <c r="AB230">
        <v>0</v>
      </c>
      <c r="AC230">
        <v>0</v>
      </c>
      <c r="AD230">
        <v>0</v>
      </c>
      <c r="AE230">
        <v>118.9</v>
      </c>
      <c r="AF230">
        <v>0</v>
      </c>
      <c r="AG230">
        <v>0</v>
      </c>
      <c r="AH230">
        <v>0</v>
      </c>
      <c r="AI230">
        <v>1.1000000000000001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-10</v>
      </c>
      <c r="AU230" t="s">
        <v>3</v>
      </c>
      <c r="AV230">
        <v>0</v>
      </c>
      <c r="AW230">
        <v>2</v>
      </c>
      <c r="AX230">
        <v>42105626</v>
      </c>
      <c r="AY230">
        <v>1</v>
      </c>
      <c r="AZ230">
        <v>6144</v>
      </c>
      <c r="BA230">
        <v>219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Y230*Source!I114</f>
        <v>-2</v>
      </c>
      <c r="CY230">
        <f>AA230</f>
        <v>130.79</v>
      </c>
      <c r="CZ230">
        <f>AE230</f>
        <v>118.9</v>
      </c>
      <c r="DA230">
        <f>AI230</f>
        <v>1.1000000000000001</v>
      </c>
      <c r="DB230">
        <f t="shared" si="54"/>
        <v>-1189</v>
      </c>
      <c r="DC230">
        <f t="shared" si="55"/>
        <v>0</v>
      </c>
    </row>
    <row r="231" spans="1:107" x14ac:dyDescent="0.2">
      <c r="A231">
        <f>ROW(Source!A114)</f>
        <v>114</v>
      </c>
      <c r="B231">
        <v>42104813</v>
      </c>
      <c r="C231">
        <v>42105613</v>
      </c>
      <c r="D231">
        <v>0</v>
      </c>
      <c r="E231">
        <v>0</v>
      </c>
      <c r="F231">
        <v>1</v>
      </c>
      <c r="G231">
        <v>1</v>
      </c>
      <c r="H231">
        <v>3</v>
      </c>
      <c r="I231" t="s">
        <v>278</v>
      </c>
      <c r="J231" t="s">
        <v>3</v>
      </c>
      <c r="K231" t="s">
        <v>279</v>
      </c>
      <c r="L231">
        <v>1035</v>
      </c>
      <c r="N231">
        <v>1013</v>
      </c>
      <c r="O231" t="s">
        <v>280</v>
      </c>
      <c r="P231" t="s">
        <v>280</v>
      </c>
      <c r="Q231">
        <v>1</v>
      </c>
      <c r="W231">
        <v>0</v>
      </c>
      <c r="X231">
        <v>204012712</v>
      </c>
      <c r="Y231">
        <v>10</v>
      </c>
      <c r="AA231">
        <v>1500</v>
      </c>
      <c r="AB231">
        <v>0</v>
      </c>
      <c r="AC231">
        <v>0</v>
      </c>
      <c r="AD231">
        <v>0</v>
      </c>
      <c r="AE231">
        <v>1500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 t="s">
        <v>3</v>
      </c>
      <c r="AT231">
        <v>10</v>
      </c>
      <c r="AU231" t="s">
        <v>3</v>
      </c>
      <c r="AV231">
        <v>0</v>
      </c>
      <c r="AW231">
        <v>1</v>
      </c>
      <c r="AX231">
        <v>-1</v>
      </c>
      <c r="AY231">
        <v>0</v>
      </c>
      <c r="AZ231">
        <v>0</v>
      </c>
      <c r="BA231" t="s">
        <v>3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Y231*Source!I114</f>
        <v>2</v>
      </c>
      <c r="CY231">
        <f>AA231</f>
        <v>1500</v>
      </c>
      <c r="CZ231">
        <f>AE231</f>
        <v>1500</v>
      </c>
      <c r="DA231">
        <f>AI231</f>
        <v>1</v>
      </c>
      <c r="DB231">
        <f t="shared" si="54"/>
        <v>15000</v>
      </c>
      <c r="DC231">
        <f t="shared" si="55"/>
        <v>0</v>
      </c>
    </row>
    <row r="232" spans="1:107" x14ac:dyDescent="0.2">
      <c r="A232">
        <f>ROW(Source!A117)</f>
        <v>117</v>
      </c>
      <c r="B232">
        <v>42104813</v>
      </c>
      <c r="C232">
        <v>42105629</v>
      </c>
      <c r="D232">
        <v>18407150</v>
      </c>
      <c r="E232">
        <v>1</v>
      </c>
      <c r="F232">
        <v>1</v>
      </c>
      <c r="G232">
        <v>1</v>
      </c>
      <c r="H232">
        <v>1</v>
      </c>
      <c r="I232" t="s">
        <v>701</v>
      </c>
      <c r="J232" t="s">
        <v>3</v>
      </c>
      <c r="K232" t="s">
        <v>702</v>
      </c>
      <c r="L232">
        <v>1369</v>
      </c>
      <c r="N232">
        <v>1013</v>
      </c>
      <c r="O232" t="s">
        <v>437</v>
      </c>
      <c r="P232" t="s">
        <v>437</v>
      </c>
      <c r="Q232">
        <v>1</v>
      </c>
      <c r="W232">
        <v>0</v>
      </c>
      <c r="X232">
        <v>-931037793</v>
      </c>
      <c r="Y232">
        <v>16.32</v>
      </c>
      <c r="AA232">
        <v>0</v>
      </c>
      <c r="AB232">
        <v>0</v>
      </c>
      <c r="AC232">
        <v>0</v>
      </c>
      <c r="AD232">
        <v>247.91</v>
      </c>
      <c r="AE232">
        <v>0</v>
      </c>
      <c r="AF232">
        <v>0</v>
      </c>
      <c r="AG232">
        <v>0</v>
      </c>
      <c r="AH232">
        <v>247.91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16.32</v>
      </c>
      <c r="AU232" t="s">
        <v>3</v>
      </c>
      <c r="AV232">
        <v>1</v>
      </c>
      <c r="AW232">
        <v>2</v>
      </c>
      <c r="AX232">
        <v>42105633</v>
      </c>
      <c r="AY232">
        <v>1</v>
      </c>
      <c r="AZ232">
        <v>0</v>
      </c>
      <c r="BA232">
        <v>220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Y232*Source!I117</f>
        <v>0.16320000000000001</v>
      </c>
      <c r="CY232">
        <f>AD232</f>
        <v>247.91</v>
      </c>
      <c r="CZ232">
        <f>AH232</f>
        <v>247.91</v>
      </c>
      <c r="DA232">
        <f>AL232</f>
        <v>1</v>
      </c>
      <c r="DB232">
        <f t="shared" si="54"/>
        <v>4045.89</v>
      </c>
      <c r="DC232">
        <f t="shared" si="55"/>
        <v>0</v>
      </c>
    </row>
    <row r="233" spans="1:107" x14ac:dyDescent="0.2">
      <c r="A233">
        <f>ROW(Source!A117)</f>
        <v>117</v>
      </c>
      <c r="B233">
        <v>42104813</v>
      </c>
      <c r="C233">
        <v>42105629</v>
      </c>
      <c r="D233">
        <v>38101744</v>
      </c>
      <c r="E233">
        <v>1</v>
      </c>
      <c r="F233">
        <v>1</v>
      </c>
      <c r="G233">
        <v>1</v>
      </c>
      <c r="H233">
        <v>3</v>
      </c>
      <c r="I233" t="s">
        <v>703</v>
      </c>
      <c r="J233" t="s">
        <v>704</v>
      </c>
      <c r="K233" t="s">
        <v>705</v>
      </c>
      <c r="L233">
        <v>1348</v>
      </c>
      <c r="N233">
        <v>1009</v>
      </c>
      <c r="O233" t="s">
        <v>28</v>
      </c>
      <c r="P233" t="s">
        <v>28</v>
      </c>
      <c r="Q233">
        <v>1000</v>
      </c>
      <c r="W233">
        <v>0</v>
      </c>
      <c r="X233">
        <v>740201686</v>
      </c>
      <c r="Y233">
        <v>4.0000000000000001E-3</v>
      </c>
      <c r="AA233">
        <v>100995.3</v>
      </c>
      <c r="AB233">
        <v>0</v>
      </c>
      <c r="AC233">
        <v>0</v>
      </c>
      <c r="AD233">
        <v>0</v>
      </c>
      <c r="AE233">
        <v>16974</v>
      </c>
      <c r="AF233">
        <v>0</v>
      </c>
      <c r="AG233">
        <v>0</v>
      </c>
      <c r="AH233">
        <v>0</v>
      </c>
      <c r="AI233">
        <v>5.95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4.0000000000000001E-3</v>
      </c>
      <c r="AU233" t="s">
        <v>3</v>
      </c>
      <c r="AV233">
        <v>0</v>
      </c>
      <c r="AW233">
        <v>2</v>
      </c>
      <c r="AX233">
        <v>42105634</v>
      </c>
      <c r="AY233">
        <v>1</v>
      </c>
      <c r="AZ233">
        <v>0</v>
      </c>
      <c r="BA233">
        <v>221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Y233*Source!I117</f>
        <v>4.0000000000000003E-5</v>
      </c>
      <c r="CY233">
        <f>AA233</f>
        <v>100995.3</v>
      </c>
      <c r="CZ233">
        <f>AE233</f>
        <v>16974</v>
      </c>
      <c r="DA233">
        <f>AI233</f>
        <v>5.95</v>
      </c>
      <c r="DB233">
        <f t="shared" si="54"/>
        <v>67.900000000000006</v>
      </c>
      <c r="DC233">
        <f t="shared" si="55"/>
        <v>0</v>
      </c>
    </row>
    <row r="234" spans="1:107" x14ac:dyDescent="0.2">
      <c r="A234">
        <f>ROW(Source!A117)</f>
        <v>117</v>
      </c>
      <c r="B234">
        <v>42104813</v>
      </c>
      <c r="C234">
        <v>42105629</v>
      </c>
      <c r="D234">
        <v>38102198</v>
      </c>
      <c r="E234">
        <v>1</v>
      </c>
      <c r="F234">
        <v>1</v>
      </c>
      <c r="G234">
        <v>1</v>
      </c>
      <c r="H234">
        <v>3</v>
      </c>
      <c r="I234" t="s">
        <v>706</v>
      </c>
      <c r="J234" t="s">
        <v>707</v>
      </c>
      <c r="K234" t="s">
        <v>708</v>
      </c>
      <c r="L234">
        <v>1035</v>
      </c>
      <c r="N234">
        <v>1013</v>
      </c>
      <c r="O234" t="s">
        <v>280</v>
      </c>
      <c r="P234" t="s">
        <v>280</v>
      </c>
      <c r="Q234">
        <v>1</v>
      </c>
      <c r="W234">
        <v>0</v>
      </c>
      <c r="X234">
        <v>-1259618974</v>
      </c>
      <c r="Y234">
        <v>100</v>
      </c>
      <c r="AA234">
        <v>93.65</v>
      </c>
      <c r="AB234">
        <v>0</v>
      </c>
      <c r="AC234">
        <v>0</v>
      </c>
      <c r="AD234">
        <v>0</v>
      </c>
      <c r="AE234">
        <v>24.2</v>
      </c>
      <c r="AF234">
        <v>0</v>
      </c>
      <c r="AG234">
        <v>0</v>
      </c>
      <c r="AH234">
        <v>0</v>
      </c>
      <c r="AI234">
        <v>3.87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100</v>
      </c>
      <c r="AU234" t="s">
        <v>3</v>
      </c>
      <c r="AV234">
        <v>0</v>
      </c>
      <c r="AW234">
        <v>2</v>
      </c>
      <c r="AX234">
        <v>42105635</v>
      </c>
      <c r="AY234">
        <v>1</v>
      </c>
      <c r="AZ234">
        <v>0</v>
      </c>
      <c r="BA234">
        <v>222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Y234*Source!I117</f>
        <v>1</v>
      </c>
      <c r="CY234">
        <f>AA234</f>
        <v>93.65</v>
      </c>
      <c r="CZ234">
        <f>AE234</f>
        <v>24.2</v>
      </c>
      <c r="DA234">
        <f>AI234</f>
        <v>3.87</v>
      </c>
      <c r="DB234">
        <f t="shared" si="54"/>
        <v>2420</v>
      </c>
      <c r="DC234">
        <f t="shared" si="55"/>
        <v>0</v>
      </c>
    </row>
    <row r="235" spans="1:107" x14ac:dyDescent="0.2">
      <c r="A235">
        <f>ROW(Source!A118)</f>
        <v>118</v>
      </c>
      <c r="B235">
        <v>42104813</v>
      </c>
      <c r="C235">
        <v>42105636</v>
      </c>
      <c r="D235">
        <v>18407150</v>
      </c>
      <c r="E235">
        <v>1</v>
      </c>
      <c r="F235">
        <v>1</v>
      </c>
      <c r="G235">
        <v>1</v>
      </c>
      <c r="H235">
        <v>1</v>
      </c>
      <c r="I235" t="s">
        <v>701</v>
      </c>
      <c r="J235" t="s">
        <v>3</v>
      </c>
      <c r="K235" t="s">
        <v>702</v>
      </c>
      <c r="L235">
        <v>1369</v>
      </c>
      <c r="N235">
        <v>1013</v>
      </c>
      <c r="O235" t="s">
        <v>437</v>
      </c>
      <c r="P235" t="s">
        <v>437</v>
      </c>
      <c r="Q235">
        <v>1</v>
      </c>
      <c r="W235">
        <v>0</v>
      </c>
      <c r="X235">
        <v>-931037793</v>
      </c>
      <c r="Y235">
        <v>73.2</v>
      </c>
      <c r="AA235">
        <v>0</v>
      </c>
      <c r="AB235">
        <v>0</v>
      </c>
      <c r="AC235">
        <v>0</v>
      </c>
      <c r="AD235">
        <v>247.91</v>
      </c>
      <c r="AE235">
        <v>0</v>
      </c>
      <c r="AF235">
        <v>0</v>
      </c>
      <c r="AG235">
        <v>0</v>
      </c>
      <c r="AH235">
        <v>247.91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73.2</v>
      </c>
      <c r="AU235" t="s">
        <v>3</v>
      </c>
      <c r="AV235">
        <v>1</v>
      </c>
      <c r="AW235">
        <v>2</v>
      </c>
      <c r="AX235">
        <v>42105640</v>
      </c>
      <c r="AY235">
        <v>1</v>
      </c>
      <c r="AZ235">
        <v>0</v>
      </c>
      <c r="BA235">
        <v>223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Y235*Source!I118</f>
        <v>0.7320000000000001</v>
      </c>
      <c r="CY235">
        <f>AD235</f>
        <v>247.91</v>
      </c>
      <c r="CZ235">
        <f>AH235</f>
        <v>247.91</v>
      </c>
      <c r="DA235">
        <f>AL235</f>
        <v>1</v>
      </c>
      <c r="DB235">
        <f t="shared" si="54"/>
        <v>18147.009999999998</v>
      </c>
      <c r="DC235">
        <f t="shared" si="55"/>
        <v>0</v>
      </c>
    </row>
    <row r="236" spans="1:107" x14ac:dyDescent="0.2">
      <c r="A236">
        <f>ROW(Source!A118)</f>
        <v>118</v>
      </c>
      <c r="B236">
        <v>42104813</v>
      </c>
      <c r="C236">
        <v>42105636</v>
      </c>
      <c r="D236">
        <v>38101312</v>
      </c>
      <c r="E236">
        <v>1</v>
      </c>
      <c r="F236">
        <v>1</v>
      </c>
      <c r="G236">
        <v>1</v>
      </c>
      <c r="H236">
        <v>3</v>
      </c>
      <c r="I236" t="s">
        <v>709</v>
      </c>
      <c r="J236" t="s">
        <v>710</v>
      </c>
      <c r="K236" t="s">
        <v>711</v>
      </c>
      <c r="L236">
        <v>1035</v>
      </c>
      <c r="N236">
        <v>1013</v>
      </c>
      <c r="O236" t="s">
        <v>280</v>
      </c>
      <c r="P236" t="s">
        <v>280</v>
      </c>
      <c r="Q236">
        <v>1</v>
      </c>
      <c r="W236">
        <v>0</v>
      </c>
      <c r="X236">
        <v>-1116213734</v>
      </c>
      <c r="Y236">
        <v>100</v>
      </c>
      <c r="AA236">
        <v>224.83</v>
      </c>
      <c r="AB236">
        <v>0</v>
      </c>
      <c r="AC236">
        <v>0</v>
      </c>
      <c r="AD236">
        <v>0</v>
      </c>
      <c r="AE236">
        <v>75.7</v>
      </c>
      <c r="AF236">
        <v>0</v>
      </c>
      <c r="AG236">
        <v>0</v>
      </c>
      <c r="AH236">
        <v>0</v>
      </c>
      <c r="AI236">
        <v>2.97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100</v>
      </c>
      <c r="AU236" t="s">
        <v>3</v>
      </c>
      <c r="AV236">
        <v>0</v>
      </c>
      <c r="AW236">
        <v>2</v>
      </c>
      <c r="AX236">
        <v>42105641</v>
      </c>
      <c r="AY236">
        <v>1</v>
      </c>
      <c r="AZ236">
        <v>0</v>
      </c>
      <c r="BA236">
        <v>224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Y236*Source!I118</f>
        <v>1</v>
      </c>
      <c r="CY236">
        <f>AA236</f>
        <v>224.83</v>
      </c>
      <c r="CZ236">
        <f>AE236</f>
        <v>75.7</v>
      </c>
      <c r="DA236">
        <f>AI236</f>
        <v>2.97</v>
      </c>
      <c r="DB236">
        <f t="shared" si="54"/>
        <v>7570</v>
      </c>
      <c r="DC236">
        <f t="shared" si="55"/>
        <v>0</v>
      </c>
    </row>
    <row r="237" spans="1:107" x14ac:dyDescent="0.2">
      <c r="A237">
        <f>ROW(Source!A118)</f>
        <v>118</v>
      </c>
      <c r="B237">
        <v>42104813</v>
      </c>
      <c r="C237">
        <v>42105636</v>
      </c>
      <c r="D237">
        <v>38101744</v>
      </c>
      <c r="E237">
        <v>1</v>
      </c>
      <c r="F237">
        <v>1</v>
      </c>
      <c r="G237">
        <v>1</v>
      </c>
      <c r="H237">
        <v>3</v>
      </c>
      <c r="I237" t="s">
        <v>703</v>
      </c>
      <c r="J237" t="s">
        <v>704</v>
      </c>
      <c r="K237" t="s">
        <v>705</v>
      </c>
      <c r="L237">
        <v>1348</v>
      </c>
      <c r="N237">
        <v>1009</v>
      </c>
      <c r="O237" t="s">
        <v>28</v>
      </c>
      <c r="P237" t="s">
        <v>28</v>
      </c>
      <c r="Q237">
        <v>1000</v>
      </c>
      <c r="W237">
        <v>0</v>
      </c>
      <c r="X237">
        <v>740201686</v>
      </c>
      <c r="Y237">
        <v>4.0000000000000001E-3</v>
      </c>
      <c r="AA237">
        <v>100995.3</v>
      </c>
      <c r="AB237">
        <v>0</v>
      </c>
      <c r="AC237">
        <v>0</v>
      </c>
      <c r="AD237">
        <v>0</v>
      </c>
      <c r="AE237">
        <v>16974</v>
      </c>
      <c r="AF237">
        <v>0</v>
      </c>
      <c r="AG237">
        <v>0</v>
      </c>
      <c r="AH237">
        <v>0</v>
      </c>
      <c r="AI237">
        <v>5.95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4.0000000000000001E-3</v>
      </c>
      <c r="AU237" t="s">
        <v>3</v>
      </c>
      <c r="AV237">
        <v>0</v>
      </c>
      <c r="AW237">
        <v>2</v>
      </c>
      <c r="AX237">
        <v>42105642</v>
      </c>
      <c r="AY237">
        <v>1</v>
      </c>
      <c r="AZ237">
        <v>0</v>
      </c>
      <c r="BA237">
        <v>225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Y237*Source!I118</f>
        <v>4.0000000000000003E-5</v>
      </c>
      <c r="CY237">
        <f>AA237</f>
        <v>100995.3</v>
      </c>
      <c r="CZ237">
        <f>AE237</f>
        <v>16974</v>
      </c>
      <c r="DA237">
        <f>AI237</f>
        <v>5.95</v>
      </c>
      <c r="DB237">
        <f t="shared" si="54"/>
        <v>67.900000000000006</v>
      </c>
      <c r="DC237">
        <f t="shared" si="55"/>
        <v>0</v>
      </c>
    </row>
    <row r="238" spans="1:107" x14ac:dyDescent="0.2">
      <c r="A238">
        <f>ROW(Source!A119)</f>
        <v>119</v>
      </c>
      <c r="B238">
        <v>42104813</v>
      </c>
      <c r="C238">
        <v>42105643</v>
      </c>
      <c r="D238">
        <v>18413230</v>
      </c>
      <c r="E238">
        <v>1</v>
      </c>
      <c r="F238">
        <v>1</v>
      </c>
      <c r="G238">
        <v>1</v>
      </c>
      <c r="H238">
        <v>1</v>
      </c>
      <c r="I238" t="s">
        <v>612</v>
      </c>
      <c r="J238" t="s">
        <v>3</v>
      </c>
      <c r="K238" t="s">
        <v>613</v>
      </c>
      <c r="L238">
        <v>1369</v>
      </c>
      <c r="N238">
        <v>1013</v>
      </c>
      <c r="O238" t="s">
        <v>437</v>
      </c>
      <c r="P238" t="s">
        <v>437</v>
      </c>
      <c r="Q238">
        <v>1</v>
      </c>
      <c r="W238">
        <v>0</v>
      </c>
      <c r="X238">
        <v>355262106</v>
      </c>
      <c r="Y238">
        <v>7.6589999999999998</v>
      </c>
      <c r="AA238">
        <v>0</v>
      </c>
      <c r="AB238">
        <v>0</v>
      </c>
      <c r="AC238">
        <v>0</v>
      </c>
      <c r="AD238">
        <v>266.8</v>
      </c>
      <c r="AE238">
        <v>0</v>
      </c>
      <c r="AF238">
        <v>0</v>
      </c>
      <c r="AG238">
        <v>0</v>
      </c>
      <c r="AH238">
        <v>266.8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S238" t="s">
        <v>3</v>
      </c>
      <c r="AT238">
        <v>6.66</v>
      </c>
      <c r="AU238" t="s">
        <v>53</v>
      </c>
      <c r="AV238">
        <v>1</v>
      </c>
      <c r="AW238">
        <v>2</v>
      </c>
      <c r="AX238">
        <v>42105657</v>
      </c>
      <c r="AY238">
        <v>1</v>
      </c>
      <c r="AZ238">
        <v>0</v>
      </c>
      <c r="BA238">
        <v>226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Y238*Source!I119</f>
        <v>0.61272000000000004</v>
      </c>
      <c r="CY238">
        <f>AD238</f>
        <v>266.8</v>
      </c>
      <c r="CZ238">
        <f>AH238</f>
        <v>266.8</v>
      </c>
      <c r="DA238">
        <f>AL238</f>
        <v>1</v>
      </c>
      <c r="DB238">
        <f>ROUND((ROUND(AT238*CZ238,2)*1.15),6)</f>
        <v>2043.4235000000001</v>
      </c>
      <c r="DC238">
        <f>ROUND((ROUND(AT238*AG238,2)*1.15),6)</f>
        <v>0</v>
      </c>
    </row>
    <row r="239" spans="1:107" x14ac:dyDescent="0.2">
      <c r="A239">
        <f>ROW(Source!A119)</f>
        <v>119</v>
      </c>
      <c r="B239">
        <v>42104813</v>
      </c>
      <c r="C239">
        <v>42105643</v>
      </c>
      <c r="D239">
        <v>38165408</v>
      </c>
      <c r="E239">
        <v>1</v>
      </c>
      <c r="F239">
        <v>1</v>
      </c>
      <c r="G239">
        <v>1</v>
      </c>
      <c r="H239">
        <v>2</v>
      </c>
      <c r="I239" t="s">
        <v>505</v>
      </c>
      <c r="J239" t="s">
        <v>506</v>
      </c>
      <c r="K239" t="s">
        <v>507</v>
      </c>
      <c r="L239">
        <v>1368</v>
      </c>
      <c r="N239">
        <v>1011</v>
      </c>
      <c r="O239" t="s">
        <v>445</v>
      </c>
      <c r="P239" t="s">
        <v>445</v>
      </c>
      <c r="Q239">
        <v>1</v>
      </c>
      <c r="W239">
        <v>0</v>
      </c>
      <c r="X239">
        <v>-1937814132</v>
      </c>
      <c r="Y239">
        <v>2.5124999999999997</v>
      </c>
      <c r="AA239">
        <v>0</v>
      </c>
      <c r="AB239">
        <v>12.6</v>
      </c>
      <c r="AC239">
        <v>0</v>
      </c>
      <c r="AD239">
        <v>0</v>
      </c>
      <c r="AE239">
        <v>0</v>
      </c>
      <c r="AF239">
        <v>3</v>
      </c>
      <c r="AG239">
        <v>0</v>
      </c>
      <c r="AH239">
        <v>0</v>
      </c>
      <c r="AI239">
        <v>1</v>
      </c>
      <c r="AJ239">
        <v>4.2</v>
      </c>
      <c r="AK239">
        <v>29.06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S239" t="s">
        <v>3</v>
      </c>
      <c r="AT239">
        <v>2.0099999999999998</v>
      </c>
      <c r="AU239" t="s">
        <v>52</v>
      </c>
      <c r="AV239">
        <v>0</v>
      </c>
      <c r="AW239">
        <v>2</v>
      </c>
      <c r="AX239">
        <v>42105658</v>
      </c>
      <c r="AY239">
        <v>1</v>
      </c>
      <c r="AZ239">
        <v>0</v>
      </c>
      <c r="BA239">
        <v>227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Y239*Source!I119</f>
        <v>0.20099999999999998</v>
      </c>
      <c r="CY239">
        <f>AB239</f>
        <v>12.6</v>
      </c>
      <c r="CZ239">
        <f>AF239</f>
        <v>3</v>
      </c>
      <c r="DA239">
        <f>AJ239</f>
        <v>4.2</v>
      </c>
      <c r="DB239">
        <f>ROUND((ROUND(AT239*CZ239,2)*1.25),6)</f>
        <v>7.5374999999999996</v>
      </c>
      <c r="DC239">
        <f>ROUND((ROUND(AT239*AG239,2)*1.25),6)</f>
        <v>0</v>
      </c>
    </row>
    <row r="240" spans="1:107" x14ac:dyDescent="0.2">
      <c r="A240">
        <f>ROW(Source!A119)</f>
        <v>119</v>
      </c>
      <c r="B240">
        <v>42104813</v>
      </c>
      <c r="C240">
        <v>42105643</v>
      </c>
      <c r="D240">
        <v>38166127</v>
      </c>
      <c r="E240">
        <v>1</v>
      </c>
      <c r="F240">
        <v>1</v>
      </c>
      <c r="G240">
        <v>1</v>
      </c>
      <c r="H240">
        <v>2</v>
      </c>
      <c r="I240" t="s">
        <v>614</v>
      </c>
      <c r="J240" t="s">
        <v>615</v>
      </c>
      <c r="K240" t="s">
        <v>616</v>
      </c>
      <c r="L240">
        <v>1368</v>
      </c>
      <c r="N240">
        <v>1011</v>
      </c>
      <c r="O240" t="s">
        <v>445</v>
      </c>
      <c r="P240" t="s">
        <v>445</v>
      </c>
      <c r="Q240">
        <v>1</v>
      </c>
      <c r="W240">
        <v>0</v>
      </c>
      <c r="X240">
        <v>-1867053656</v>
      </c>
      <c r="Y240">
        <v>1.6625000000000001</v>
      </c>
      <c r="AA240">
        <v>0</v>
      </c>
      <c r="AB240">
        <v>7.25</v>
      </c>
      <c r="AC240">
        <v>0</v>
      </c>
      <c r="AD240">
        <v>0</v>
      </c>
      <c r="AE240">
        <v>0</v>
      </c>
      <c r="AF240">
        <v>1.95</v>
      </c>
      <c r="AG240">
        <v>0</v>
      </c>
      <c r="AH240">
        <v>0</v>
      </c>
      <c r="AI240">
        <v>1</v>
      </c>
      <c r="AJ240">
        <v>3.72</v>
      </c>
      <c r="AK240">
        <v>29.06</v>
      </c>
      <c r="AL240">
        <v>1</v>
      </c>
      <c r="AN240">
        <v>0</v>
      </c>
      <c r="AO240">
        <v>1</v>
      </c>
      <c r="AP240">
        <v>1</v>
      </c>
      <c r="AQ240">
        <v>0</v>
      </c>
      <c r="AR240">
        <v>0</v>
      </c>
      <c r="AS240" t="s">
        <v>3</v>
      </c>
      <c r="AT240">
        <v>1.33</v>
      </c>
      <c r="AU240" t="s">
        <v>52</v>
      </c>
      <c r="AV240">
        <v>0</v>
      </c>
      <c r="AW240">
        <v>2</v>
      </c>
      <c r="AX240">
        <v>42105659</v>
      </c>
      <c r="AY240">
        <v>1</v>
      </c>
      <c r="AZ240">
        <v>0</v>
      </c>
      <c r="BA240">
        <v>228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Y240*Source!I119</f>
        <v>0.13300000000000001</v>
      </c>
      <c r="CY240">
        <f>AB240</f>
        <v>7.25</v>
      </c>
      <c r="CZ240">
        <f>AF240</f>
        <v>1.95</v>
      </c>
      <c r="DA240">
        <f>AJ240</f>
        <v>3.72</v>
      </c>
      <c r="DB240">
        <f>ROUND((ROUND(AT240*CZ240,2)*1.25),6)</f>
        <v>3.2374999999999998</v>
      </c>
      <c r="DC240">
        <f>ROUND((ROUND(AT240*AG240,2)*1.25),6)</f>
        <v>0</v>
      </c>
    </row>
    <row r="241" spans="1:107" x14ac:dyDescent="0.2">
      <c r="A241">
        <f>ROW(Source!A119)</f>
        <v>119</v>
      </c>
      <c r="B241">
        <v>42104813</v>
      </c>
      <c r="C241">
        <v>42105643</v>
      </c>
      <c r="D241">
        <v>38166456</v>
      </c>
      <c r="E241">
        <v>1</v>
      </c>
      <c r="F241">
        <v>1</v>
      </c>
      <c r="G241">
        <v>1</v>
      </c>
      <c r="H241">
        <v>2</v>
      </c>
      <c r="I241" t="s">
        <v>466</v>
      </c>
      <c r="J241" t="s">
        <v>467</v>
      </c>
      <c r="K241" t="s">
        <v>468</v>
      </c>
      <c r="L241">
        <v>1368</v>
      </c>
      <c r="N241">
        <v>1011</v>
      </c>
      <c r="O241" t="s">
        <v>445</v>
      </c>
      <c r="P241" t="s">
        <v>445</v>
      </c>
      <c r="Q241">
        <v>1</v>
      </c>
      <c r="W241">
        <v>0</v>
      </c>
      <c r="X241">
        <v>1230759911</v>
      </c>
      <c r="Y241">
        <v>3.7499999999999999E-2</v>
      </c>
      <c r="AA241">
        <v>0</v>
      </c>
      <c r="AB241">
        <v>858.62</v>
      </c>
      <c r="AC241">
        <v>337.1</v>
      </c>
      <c r="AD241">
        <v>0</v>
      </c>
      <c r="AE241">
        <v>0</v>
      </c>
      <c r="AF241">
        <v>87.17</v>
      </c>
      <c r="AG241">
        <v>11.6</v>
      </c>
      <c r="AH241">
        <v>0</v>
      </c>
      <c r="AI241">
        <v>1</v>
      </c>
      <c r="AJ241">
        <v>9.85</v>
      </c>
      <c r="AK241">
        <v>29.06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3</v>
      </c>
      <c r="AT241">
        <v>0.03</v>
      </c>
      <c r="AU241" t="s">
        <v>52</v>
      </c>
      <c r="AV241">
        <v>0</v>
      </c>
      <c r="AW241">
        <v>2</v>
      </c>
      <c r="AX241">
        <v>42105660</v>
      </c>
      <c r="AY241">
        <v>1</v>
      </c>
      <c r="AZ241">
        <v>0</v>
      </c>
      <c r="BA241">
        <v>229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Y241*Source!I119</f>
        <v>3.0000000000000001E-3</v>
      </c>
      <c r="CY241">
        <f>AB241</f>
        <v>858.62</v>
      </c>
      <c r="CZ241">
        <f>AF241</f>
        <v>87.17</v>
      </c>
      <c r="DA241">
        <f>AJ241</f>
        <v>9.85</v>
      </c>
      <c r="DB241">
        <f>ROUND((ROUND(AT241*CZ241,2)*1.25),6)</f>
        <v>3.2749999999999999</v>
      </c>
      <c r="DC241">
        <f>ROUND((ROUND(AT241*AG241,2)*1.25),6)</f>
        <v>0.4375</v>
      </c>
    </row>
    <row r="242" spans="1:107" x14ac:dyDescent="0.2">
      <c r="A242">
        <f>ROW(Source!A119)</f>
        <v>119</v>
      </c>
      <c r="B242">
        <v>42104813</v>
      </c>
      <c r="C242">
        <v>42105643</v>
      </c>
      <c r="D242">
        <v>38102362</v>
      </c>
      <c r="E242">
        <v>1</v>
      </c>
      <c r="F242">
        <v>1</v>
      </c>
      <c r="G242">
        <v>1</v>
      </c>
      <c r="H242">
        <v>3</v>
      </c>
      <c r="I242" t="s">
        <v>617</v>
      </c>
      <c r="J242" t="s">
        <v>618</v>
      </c>
      <c r="K242" t="s">
        <v>619</v>
      </c>
      <c r="L242">
        <v>1356</v>
      </c>
      <c r="N242">
        <v>1010</v>
      </c>
      <c r="O242" t="s">
        <v>620</v>
      </c>
      <c r="P242" t="s">
        <v>620</v>
      </c>
      <c r="Q242">
        <v>1000</v>
      </c>
      <c r="W242">
        <v>0</v>
      </c>
      <c r="X242">
        <v>938517584</v>
      </c>
      <c r="Y242">
        <v>0.26300000000000001</v>
      </c>
      <c r="AA242">
        <v>148.80000000000001</v>
      </c>
      <c r="AB242">
        <v>0</v>
      </c>
      <c r="AC242">
        <v>0</v>
      </c>
      <c r="AD242">
        <v>0</v>
      </c>
      <c r="AE242">
        <v>160</v>
      </c>
      <c r="AF242">
        <v>0</v>
      </c>
      <c r="AG242">
        <v>0</v>
      </c>
      <c r="AH242">
        <v>0</v>
      </c>
      <c r="AI242">
        <v>0.93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0.26300000000000001</v>
      </c>
      <c r="AU242" t="s">
        <v>3</v>
      </c>
      <c r="AV242">
        <v>0</v>
      </c>
      <c r="AW242">
        <v>2</v>
      </c>
      <c r="AX242">
        <v>42105661</v>
      </c>
      <c r="AY242">
        <v>1</v>
      </c>
      <c r="AZ242">
        <v>0</v>
      </c>
      <c r="BA242">
        <v>230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Y242*Source!I119</f>
        <v>2.104E-2</v>
      </c>
      <c r="CY242">
        <f t="shared" ref="CY242:CY250" si="56">AA242</f>
        <v>148.80000000000001</v>
      </c>
      <c r="CZ242">
        <f t="shared" ref="CZ242:CZ250" si="57">AE242</f>
        <v>160</v>
      </c>
      <c r="DA242">
        <f t="shared" ref="DA242:DA250" si="58">AI242</f>
        <v>0.93</v>
      </c>
      <c r="DB242">
        <f t="shared" ref="DB242:DB250" si="59">ROUND(ROUND(AT242*CZ242,2),6)</f>
        <v>42.08</v>
      </c>
      <c r="DC242">
        <f t="shared" ref="DC242:DC250" si="60">ROUND(ROUND(AT242*AG242,2),6)</f>
        <v>0</v>
      </c>
    </row>
    <row r="243" spans="1:107" x14ac:dyDescent="0.2">
      <c r="A243">
        <f>ROW(Source!A119)</f>
        <v>119</v>
      </c>
      <c r="B243">
        <v>42104813</v>
      </c>
      <c r="C243">
        <v>42105643</v>
      </c>
      <c r="D243">
        <v>38104072</v>
      </c>
      <c r="E243">
        <v>1</v>
      </c>
      <c r="F243">
        <v>1</v>
      </c>
      <c r="G243">
        <v>1</v>
      </c>
      <c r="H243">
        <v>3</v>
      </c>
      <c r="I243" t="s">
        <v>621</v>
      </c>
      <c r="J243" t="s">
        <v>622</v>
      </c>
      <c r="K243" t="s">
        <v>623</v>
      </c>
      <c r="L243">
        <v>1355</v>
      </c>
      <c r="N243">
        <v>1010</v>
      </c>
      <c r="O243" t="s">
        <v>105</v>
      </c>
      <c r="P243" t="s">
        <v>105</v>
      </c>
      <c r="Q243">
        <v>100</v>
      </c>
      <c r="W243">
        <v>0</v>
      </c>
      <c r="X243">
        <v>-1315386177</v>
      </c>
      <c r="Y243">
        <v>2.63</v>
      </c>
      <c r="AA243">
        <v>21.24</v>
      </c>
      <c r="AB243">
        <v>0</v>
      </c>
      <c r="AC243">
        <v>0</v>
      </c>
      <c r="AD243">
        <v>0</v>
      </c>
      <c r="AE243">
        <v>12</v>
      </c>
      <c r="AF243">
        <v>0</v>
      </c>
      <c r="AG243">
        <v>0</v>
      </c>
      <c r="AH243">
        <v>0</v>
      </c>
      <c r="AI243">
        <v>1.77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</v>
      </c>
      <c r="AT243">
        <v>2.63</v>
      </c>
      <c r="AU243" t="s">
        <v>3</v>
      </c>
      <c r="AV243">
        <v>0</v>
      </c>
      <c r="AW243">
        <v>2</v>
      </c>
      <c r="AX243">
        <v>42105662</v>
      </c>
      <c r="AY243">
        <v>1</v>
      </c>
      <c r="AZ243">
        <v>0</v>
      </c>
      <c r="BA243">
        <v>231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Y243*Source!I119</f>
        <v>0.2104</v>
      </c>
      <c r="CY243">
        <f t="shared" si="56"/>
        <v>21.24</v>
      </c>
      <c r="CZ243">
        <f t="shared" si="57"/>
        <v>12</v>
      </c>
      <c r="DA243">
        <f t="shared" si="58"/>
        <v>1.77</v>
      </c>
      <c r="DB243">
        <f t="shared" si="59"/>
        <v>31.56</v>
      </c>
      <c r="DC243">
        <f t="shared" si="60"/>
        <v>0</v>
      </c>
    </row>
    <row r="244" spans="1:107" x14ac:dyDescent="0.2">
      <c r="A244">
        <f>ROW(Source!A119)</f>
        <v>119</v>
      </c>
      <c r="B244">
        <v>42104813</v>
      </c>
      <c r="C244">
        <v>42105643</v>
      </c>
      <c r="D244">
        <v>38104601</v>
      </c>
      <c r="E244">
        <v>1</v>
      </c>
      <c r="F244">
        <v>1</v>
      </c>
      <c r="G244">
        <v>1</v>
      </c>
      <c r="H244">
        <v>3</v>
      </c>
      <c r="I244" t="s">
        <v>624</v>
      </c>
      <c r="J244" t="s">
        <v>625</v>
      </c>
      <c r="K244" t="s">
        <v>626</v>
      </c>
      <c r="L244">
        <v>1355</v>
      </c>
      <c r="N244">
        <v>1010</v>
      </c>
      <c r="O244" t="s">
        <v>105</v>
      </c>
      <c r="P244" t="s">
        <v>105</v>
      </c>
      <c r="Q244">
        <v>100</v>
      </c>
      <c r="W244">
        <v>0</v>
      </c>
      <c r="X244">
        <v>232142812</v>
      </c>
      <c r="Y244">
        <v>7.0000000000000007E-2</v>
      </c>
      <c r="AA244">
        <v>1257.75</v>
      </c>
      <c r="AB244">
        <v>0</v>
      </c>
      <c r="AC244">
        <v>0</v>
      </c>
      <c r="AD244">
        <v>0</v>
      </c>
      <c r="AE244">
        <v>129</v>
      </c>
      <c r="AF244">
        <v>0</v>
      </c>
      <c r="AG244">
        <v>0</v>
      </c>
      <c r="AH244">
        <v>0</v>
      </c>
      <c r="AI244">
        <v>9.75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7.0000000000000007E-2</v>
      </c>
      <c r="AU244" t="s">
        <v>3</v>
      </c>
      <c r="AV244">
        <v>0</v>
      </c>
      <c r="AW244">
        <v>2</v>
      </c>
      <c r="AX244">
        <v>42105663</v>
      </c>
      <c r="AY244">
        <v>1</v>
      </c>
      <c r="AZ244">
        <v>0</v>
      </c>
      <c r="BA244">
        <v>232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Y244*Source!I119</f>
        <v>5.6000000000000008E-3</v>
      </c>
      <c r="CY244">
        <f t="shared" si="56"/>
        <v>1257.75</v>
      </c>
      <c r="CZ244">
        <f t="shared" si="57"/>
        <v>129</v>
      </c>
      <c r="DA244">
        <f t="shared" si="58"/>
        <v>9.75</v>
      </c>
      <c r="DB244">
        <f t="shared" si="59"/>
        <v>9.0299999999999994</v>
      </c>
      <c r="DC244">
        <f t="shared" si="60"/>
        <v>0</v>
      </c>
    </row>
    <row r="245" spans="1:107" x14ac:dyDescent="0.2">
      <c r="A245">
        <f>ROW(Source!A119)</f>
        <v>119</v>
      </c>
      <c r="B245">
        <v>42104813</v>
      </c>
      <c r="C245">
        <v>42105643</v>
      </c>
      <c r="D245">
        <v>38104602</v>
      </c>
      <c r="E245">
        <v>1</v>
      </c>
      <c r="F245">
        <v>1</v>
      </c>
      <c r="G245">
        <v>1</v>
      </c>
      <c r="H245">
        <v>3</v>
      </c>
      <c r="I245" t="s">
        <v>627</v>
      </c>
      <c r="J245" t="s">
        <v>628</v>
      </c>
      <c r="K245" t="s">
        <v>629</v>
      </c>
      <c r="L245">
        <v>1355</v>
      </c>
      <c r="N245">
        <v>1010</v>
      </c>
      <c r="O245" t="s">
        <v>105</v>
      </c>
      <c r="P245" t="s">
        <v>105</v>
      </c>
      <c r="Q245">
        <v>100</v>
      </c>
      <c r="W245">
        <v>0</v>
      </c>
      <c r="X245">
        <v>-1061620782</v>
      </c>
      <c r="Y245">
        <v>7.0000000000000007E-2</v>
      </c>
      <c r="AA245">
        <v>1257.75</v>
      </c>
      <c r="AB245">
        <v>0</v>
      </c>
      <c r="AC245">
        <v>0</v>
      </c>
      <c r="AD245">
        <v>0</v>
      </c>
      <c r="AE245">
        <v>129</v>
      </c>
      <c r="AF245">
        <v>0</v>
      </c>
      <c r="AG245">
        <v>0</v>
      </c>
      <c r="AH245">
        <v>0</v>
      </c>
      <c r="AI245">
        <v>9.75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7.0000000000000007E-2</v>
      </c>
      <c r="AU245" t="s">
        <v>3</v>
      </c>
      <c r="AV245">
        <v>0</v>
      </c>
      <c r="AW245">
        <v>2</v>
      </c>
      <c r="AX245">
        <v>42105664</v>
      </c>
      <c r="AY245">
        <v>1</v>
      </c>
      <c r="AZ245">
        <v>0</v>
      </c>
      <c r="BA245">
        <v>233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Y245*Source!I119</f>
        <v>5.6000000000000008E-3</v>
      </c>
      <c r="CY245">
        <f t="shared" si="56"/>
        <v>1257.75</v>
      </c>
      <c r="CZ245">
        <f t="shared" si="57"/>
        <v>129</v>
      </c>
      <c r="DA245">
        <f t="shared" si="58"/>
        <v>9.75</v>
      </c>
      <c r="DB245">
        <f t="shared" si="59"/>
        <v>9.0299999999999994</v>
      </c>
      <c r="DC245">
        <f t="shared" si="60"/>
        <v>0</v>
      </c>
    </row>
    <row r="246" spans="1:107" x14ac:dyDescent="0.2">
      <c r="A246">
        <f>ROW(Source!A119)</f>
        <v>119</v>
      </c>
      <c r="B246">
        <v>42104813</v>
      </c>
      <c r="C246">
        <v>42105643</v>
      </c>
      <c r="D246">
        <v>38104603</v>
      </c>
      <c r="E246">
        <v>1</v>
      </c>
      <c r="F246">
        <v>1</v>
      </c>
      <c r="G246">
        <v>1</v>
      </c>
      <c r="H246">
        <v>3</v>
      </c>
      <c r="I246" t="s">
        <v>630</v>
      </c>
      <c r="J246" t="s">
        <v>631</v>
      </c>
      <c r="K246" t="s">
        <v>632</v>
      </c>
      <c r="L246">
        <v>1355</v>
      </c>
      <c r="N246">
        <v>1010</v>
      </c>
      <c r="O246" t="s">
        <v>105</v>
      </c>
      <c r="P246" t="s">
        <v>105</v>
      </c>
      <c r="Q246">
        <v>100</v>
      </c>
      <c r="W246">
        <v>0</v>
      </c>
      <c r="X246">
        <v>1874081403</v>
      </c>
      <c r="Y246">
        <v>0.4</v>
      </c>
      <c r="AA246">
        <v>1257.75</v>
      </c>
      <c r="AB246">
        <v>0</v>
      </c>
      <c r="AC246">
        <v>0</v>
      </c>
      <c r="AD246">
        <v>0</v>
      </c>
      <c r="AE246">
        <v>129</v>
      </c>
      <c r="AF246">
        <v>0</v>
      </c>
      <c r="AG246">
        <v>0</v>
      </c>
      <c r="AH246">
        <v>0</v>
      </c>
      <c r="AI246">
        <v>9.75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0.4</v>
      </c>
      <c r="AU246" t="s">
        <v>3</v>
      </c>
      <c r="AV246">
        <v>0</v>
      </c>
      <c r="AW246">
        <v>2</v>
      </c>
      <c r="AX246">
        <v>42105665</v>
      </c>
      <c r="AY246">
        <v>1</v>
      </c>
      <c r="AZ246">
        <v>0</v>
      </c>
      <c r="BA246">
        <v>234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Y246*Source!I119</f>
        <v>3.2000000000000001E-2</v>
      </c>
      <c r="CY246">
        <f t="shared" si="56"/>
        <v>1257.75</v>
      </c>
      <c r="CZ246">
        <f t="shared" si="57"/>
        <v>129</v>
      </c>
      <c r="DA246">
        <f t="shared" si="58"/>
        <v>9.75</v>
      </c>
      <c r="DB246">
        <f t="shared" si="59"/>
        <v>51.6</v>
      </c>
      <c r="DC246">
        <f t="shared" si="60"/>
        <v>0</v>
      </c>
    </row>
    <row r="247" spans="1:107" x14ac:dyDescent="0.2">
      <c r="A247">
        <f>ROW(Source!A119)</f>
        <v>119</v>
      </c>
      <c r="B247">
        <v>42104813</v>
      </c>
      <c r="C247">
        <v>42105643</v>
      </c>
      <c r="D247">
        <v>38104604</v>
      </c>
      <c r="E247">
        <v>1</v>
      </c>
      <c r="F247">
        <v>1</v>
      </c>
      <c r="G247">
        <v>1</v>
      </c>
      <c r="H247">
        <v>3</v>
      </c>
      <c r="I247" t="s">
        <v>633</v>
      </c>
      <c r="J247" t="s">
        <v>634</v>
      </c>
      <c r="K247" t="s">
        <v>635</v>
      </c>
      <c r="L247">
        <v>1355</v>
      </c>
      <c r="N247">
        <v>1010</v>
      </c>
      <c r="O247" t="s">
        <v>105</v>
      </c>
      <c r="P247" t="s">
        <v>105</v>
      </c>
      <c r="Q247">
        <v>100</v>
      </c>
      <c r="W247">
        <v>0</v>
      </c>
      <c r="X247">
        <v>1734126689</v>
      </c>
      <c r="Y247">
        <v>0.08</v>
      </c>
      <c r="AA247">
        <v>866.88</v>
      </c>
      <c r="AB247">
        <v>0</v>
      </c>
      <c r="AC247">
        <v>0</v>
      </c>
      <c r="AD247">
        <v>0</v>
      </c>
      <c r="AE247">
        <v>63</v>
      </c>
      <c r="AF247">
        <v>0</v>
      </c>
      <c r="AG247">
        <v>0</v>
      </c>
      <c r="AH247">
        <v>0</v>
      </c>
      <c r="AI247">
        <v>13.76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0.08</v>
      </c>
      <c r="AU247" t="s">
        <v>3</v>
      </c>
      <c r="AV247">
        <v>0</v>
      </c>
      <c r="AW247">
        <v>2</v>
      </c>
      <c r="AX247">
        <v>42105666</v>
      </c>
      <c r="AY247">
        <v>1</v>
      </c>
      <c r="AZ247">
        <v>0</v>
      </c>
      <c r="BA247">
        <v>235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Y247*Source!I119</f>
        <v>6.4000000000000003E-3</v>
      </c>
      <c r="CY247">
        <f t="shared" si="56"/>
        <v>866.88</v>
      </c>
      <c r="CZ247">
        <f t="shared" si="57"/>
        <v>63</v>
      </c>
      <c r="DA247">
        <f t="shared" si="58"/>
        <v>13.76</v>
      </c>
      <c r="DB247">
        <f t="shared" si="59"/>
        <v>5.04</v>
      </c>
      <c r="DC247">
        <f t="shared" si="60"/>
        <v>0</v>
      </c>
    </row>
    <row r="248" spans="1:107" x14ac:dyDescent="0.2">
      <c r="A248">
        <f>ROW(Source!A119)</f>
        <v>119</v>
      </c>
      <c r="B248">
        <v>42104813</v>
      </c>
      <c r="C248">
        <v>42105643</v>
      </c>
      <c r="D248">
        <v>38104605</v>
      </c>
      <c r="E248">
        <v>1</v>
      </c>
      <c r="F248">
        <v>1</v>
      </c>
      <c r="G248">
        <v>1</v>
      </c>
      <c r="H248">
        <v>3</v>
      </c>
      <c r="I248" t="s">
        <v>636</v>
      </c>
      <c r="J248" t="s">
        <v>637</v>
      </c>
      <c r="K248" t="s">
        <v>638</v>
      </c>
      <c r="L248">
        <v>1355</v>
      </c>
      <c r="N248">
        <v>1010</v>
      </c>
      <c r="O248" t="s">
        <v>105</v>
      </c>
      <c r="P248" t="s">
        <v>105</v>
      </c>
      <c r="Q248">
        <v>100</v>
      </c>
      <c r="W248">
        <v>0</v>
      </c>
      <c r="X248">
        <v>-1435239917</v>
      </c>
      <c r="Y248">
        <v>0.08</v>
      </c>
      <c r="AA248">
        <v>866.88</v>
      </c>
      <c r="AB248">
        <v>0</v>
      </c>
      <c r="AC248">
        <v>0</v>
      </c>
      <c r="AD248">
        <v>0</v>
      </c>
      <c r="AE248">
        <v>63</v>
      </c>
      <c r="AF248">
        <v>0</v>
      </c>
      <c r="AG248">
        <v>0</v>
      </c>
      <c r="AH248">
        <v>0</v>
      </c>
      <c r="AI248">
        <v>13.76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0.08</v>
      </c>
      <c r="AU248" t="s">
        <v>3</v>
      </c>
      <c r="AV248">
        <v>0</v>
      </c>
      <c r="AW248">
        <v>2</v>
      </c>
      <c r="AX248">
        <v>42105667</v>
      </c>
      <c r="AY248">
        <v>1</v>
      </c>
      <c r="AZ248">
        <v>0</v>
      </c>
      <c r="BA248">
        <v>236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Y248*Source!I119</f>
        <v>6.4000000000000003E-3</v>
      </c>
      <c r="CY248">
        <f t="shared" si="56"/>
        <v>866.88</v>
      </c>
      <c r="CZ248">
        <f t="shared" si="57"/>
        <v>63</v>
      </c>
      <c r="DA248">
        <f t="shared" si="58"/>
        <v>13.76</v>
      </c>
      <c r="DB248">
        <f t="shared" si="59"/>
        <v>5.04</v>
      </c>
      <c r="DC248">
        <f t="shared" si="60"/>
        <v>0</v>
      </c>
    </row>
    <row r="249" spans="1:107" x14ac:dyDescent="0.2">
      <c r="A249">
        <f>ROW(Source!A119)</f>
        <v>119</v>
      </c>
      <c r="B249">
        <v>42104813</v>
      </c>
      <c r="C249">
        <v>42105643</v>
      </c>
      <c r="D249">
        <v>38104606</v>
      </c>
      <c r="E249">
        <v>1</v>
      </c>
      <c r="F249">
        <v>1</v>
      </c>
      <c r="G249">
        <v>1</v>
      </c>
      <c r="H249">
        <v>3</v>
      </c>
      <c r="I249" t="s">
        <v>293</v>
      </c>
      <c r="J249" t="s">
        <v>295</v>
      </c>
      <c r="K249" t="s">
        <v>294</v>
      </c>
      <c r="L249">
        <v>1301</v>
      </c>
      <c r="N249">
        <v>1003</v>
      </c>
      <c r="O249" t="s">
        <v>168</v>
      </c>
      <c r="P249" t="s">
        <v>168</v>
      </c>
      <c r="Q249">
        <v>1</v>
      </c>
      <c r="W249">
        <v>1</v>
      </c>
      <c r="X249">
        <v>-1377209578</v>
      </c>
      <c r="Y249">
        <v>-101</v>
      </c>
      <c r="AA249">
        <v>26.57</v>
      </c>
      <c r="AB249">
        <v>0</v>
      </c>
      <c r="AC249">
        <v>0</v>
      </c>
      <c r="AD249">
        <v>0</v>
      </c>
      <c r="AE249">
        <v>12.3</v>
      </c>
      <c r="AF249">
        <v>0</v>
      </c>
      <c r="AG249">
        <v>0</v>
      </c>
      <c r="AH249">
        <v>0</v>
      </c>
      <c r="AI249">
        <v>2.16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-101</v>
      </c>
      <c r="AU249" t="s">
        <v>3</v>
      </c>
      <c r="AV249">
        <v>0</v>
      </c>
      <c r="AW249">
        <v>2</v>
      </c>
      <c r="AX249">
        <v>42105668</v>
      </c>
      <c r="AY249">
        <v>1</v>
      </c>
      <c r="AZ249">
        <v>6144</v>
      </c>
      <c r="BA249">
        <v>237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Y249*Source!I119</f>
        <v>-8.08</v>
      </c>
      <c r="CY249">
        <f t="shared" si="56"/>
        <v>26.57</v>
      </c>
      <c r="CZ249">
        <f t="shared" si="57"/>
        <v>12.3</v>
      </c>
      <c r="DA249">
        <f t="shared" si="58"/>
        <v>2.16</v>
      </c>
      <c r="DB249">
        <f t="shared" si="59"/>
        <v>-1242.3</v>
      </c>
      <c r="DC249">
        <f t="shared" si="60"/>
        <v>0</v>
      </c>
    </row>
    <row r="250" spans="1:107" x14ac:dyDescent="0.2">
      <c r="A250">
        <f>ROW(Source!A119)</f>
        <v>119</v>
      </c>
      <c r="B250">
        <v>42104813</v>
      </c>
      <c r="C250">
        <v>42105643</v>
      </c>
      <c r="D250">
        <v>38104612</v>
      </c>
      <c r="E250">
        <v>1</v>
      </c>
      <c r="F250">
        <v>1</v>
      </c>
      <c r="G250">
        <v>1</v>
      </c>
      <c r="H250">
        <v>3</v>
      </c>
      <c r="I250" t="s">
        <v>297</v>
      </c>
      <c r="J250" t="s">
        <v>299</v>
      </c>
      <c r="K250" t="s">
        <v>298</v>
      </c>
      <c r="L250">
        <v>1301</v>
      </c>
      <c r="N250">
        <v>1003</v>
      </c>
      <c r="O250" t="s">
        <v>168</v>
      </c>
      <c r="P250" t="s">
        <v>168</v>
      </c>
      <c r="Q250">
        <v>1</v>
      </c>
      <c r="W250">
        <v>0</v>
      </c>
      <c r="X250">
        <v>-612364850</v>
      </c>
      <c r="Y250">
        <v>101</v>
      </c>
      <c r="AA250">
        <v>26.54</v>
      </c>
      <c r="AB250">
        <v>0</v>
      </c>
      <c r="AC250">
        <v>0</v>
      </c>
      <c r="AD250">
        <v>0</v>
      </c>
      <c r="AE250">
        <v>21.4</v>
      </c>
      <c r="AF250">
        <v>0</v>
      </c>
      <c r="AG250">
        <v>0</v>
      </c>
      <c r="AH250">
        <v>0</v>
      </c>
      <c r="AI250">
        <v>1.24</v>
      </c>
      <c r="AJ250">
        <v>1</v>
      </c>
      <c r="AK250">
        <v>1</v>
      </c>
      <c r="AL250">
        <v>1</v>
      </c>
      <c r="AN250">
        <v>0</v>
      </c>
      <c r="AO250">
        <v>0</v>
      </c>
      <c r="AP250">
        <v>0</v>
      </c>
      <c r="AQ250">
        <v>0</v>
      </c>
      <c r="AR250">
        <v>0</v>
      </c>
      <c r="AS250" t="s">
        <v>3</v>
      </c>
      <c r="AT250">
        <v>101</v>
      </c>
      <c r="AU250" t="s">
        <v>3</v>
      </c>
      <c r="AV250">
        <v>0</v>
      </c>
      <c r="AW250">
        <v>1</v>
      </c>
      <c r="AX250">
        <v>-1</v>
      </c>
      <c r="AY250">
        <v>0</v>
      </c>
      <c r="AZ250">
        <v>0</v>
      </c>
      <c r="BA250" t="s">
        <v>3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Y250*Source!I119</f>
        <v>8.08</v>
      </c>
      <c r="CY250">
        <f t="shared" si="56"/>
        <v>26.54</v>
      </c>
      <c r="CZ250">
        <f t="shared" si="57"/>
        <v>21.4</v>
      </c>
      <c r="DA250">
        <f t="shared" si="58"/>
        <v>1.24</v>
      </c>
      <c r="DB250">
        <f t="shared" si="59"/>
        <v>2161.4</v>
      </c>
      <c r="DC250">
        <f t="shared" si="60"/>
        <v>0</v>
      </c>
    </row>
    <row r="251" spans="1:107" x14ac:dyDescent="0.2">
      <c r="A251">
        <f>ROW(Source!A156)</f>
        <v>156</v>
      </c>
      <c r="B251">
        <v>42104813</v>
      </c>
      <c r="C251">
        <v>42105671</v>
      </c>
      <c r="D251">
        <v>18411117</v>
      </c>
      <c r="E251">
        <v>1</v>
      </c>
      <c r="F251">
        <v>1</v>
      </c>
      <c r="G251">
        <v>1</v>
      </c>
      <c r="H251">
        <v>1</v>
      </c>
      <c r="I251" t="s">
        <v>693</v>
      </c>
      <c r="J251" t="s">
        <v>3</v>
      </c>
      <c r="K251" t="s">
        <v>694</v>
      </c>
      <c r="L251">
        <v>1369</v>
      </c>
      <c r="N251">
        <v>1013</v>
      </c>
      <c r="O251" t="s">
        <v>437</v>
      </c>
      <c r="P251" t="s">
        <v>437</v>
      </c>
      <c r="Q251">
        <v>1</v>
      </c>
      <c r="W251">
        <v>0</v>
      </c>
      <c r="X251">
        <v>-1739886638</v>
      </c>
      <c r="Y251">
        <v>3.2199999999999998</v>
      </c>
      <c r="AA251">
        <v>0</v>
      </c>
      <c r="AB251">
        <v>0</v>
      </c>
      <c r="AC251">
        <v>0</v>
      </c>
      <c r="AD251">
        <v>279.58999999999997</v>
      </c>
      <c r="AE251">
        <v>0</v>
      </c>
      <c r="AF251">
        <v>0</v>
      </c>
      <c r="AG251">
        <v>0</v>
      </c>
      <c r="AH251">
        <v>279.58999999999997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S251" t="s">
        <v>3</v>
      </c>
      <c r="AT251">
        <v>2.8</v>
      </c>
      <c r="AU251" t="s">
        <v>53</v>
      </c>
      <c r="AV251">
        <v>1</v>
      </c>
      <c r="AW251">
        <v>2</v>
      </c>
      <c r="AX251">
        <v>42105679</v>
      </c>
      <c r="AY251">
        <v>1</v>
      </c>
      <c r="AZ251">
        <v>0</v>
      </c>
      <c r="BA251">
        <v>238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Y251*Source!I156</f>
        <v>0.32200000000000001</v>
      </c>
      <c r="CY251">
        <f>AD251</f>
        <v>279.58999999999997</v>
      </c>
      <c r="CZ251">
        <f>AH251</f>
        <v>279.58999999999997</v>
      </c>
      <c r="DA251">
        <f>AL251</f>
        <v>1</v>
      </c>
      <c r="DB251">
        <f>ROUND((ROUND(AT251*CZ251,2)*1.15),6)</f>
        <v>900.27750000000003</v>
      </c>
      <c r="DC251">
        <f>ROUND((ROUND(AT251*AG251,2)*1.15),6)</f>
        <v>0</v>
      </c>
    </row>
    <row r="252" spans="1:107" x14ac:dyDescent="0.2">
      <c r="A252">
        <f>ROW(Source!A156)</f>
        <v>156</v>
      </c>
      <c r="B252">
        <v>42104813</v>
      </c>
      <c r="C252">
        <v>42105671</v>
      </c>
      <c r="D252">
        <v>38166127</v>
      </c>
      <c r="E252">
        <v>1</v>
      </c>
      <c r="F252">
        <v>1</v>
      </c>
      <c r="G252">
        <v>1</v>
      </c>
      <c r="H252">
        <v>2</v>
      </c>
      <c r="I252" t="s">
        <v>614</v>
      </c>
      <c r="J252" t="s">
        <v>615</v>
      </c>
      <c r="K252" t="s">
        <v>616</v>
      </c>
      <c r="L252">
        <v>1368</v>
      </c>
      <c r="N252">
        <v>1011</v>
      </c>
      <c r="O252" t="s">
        <v>445</v>
      </c>
      <c r="P252" t="s">
        <v>445</v>
      </c>
      <c r="Q252">
        <v>1</v>
      </c>
      <c r="W252">
        <v>0</v>
      </c>
      <c r="X252">
        <v>-1867053656</v>
      </c>
      <c r="Y252">
        <v>0.125</v>
      </c>
      <c r="AA252">
        <v>0</v>
      </c>
      <c r="AB252">
        <v>7.25</v>
      </c>
      <c r="AC252">
        <v>0</v>
      </c>
      <c r="AD252">
        <v>0</v>
      </c>
      <c r="AE252">
        <v>0</v>
      </c>
      <c r="AF252">
        <v>1.95</v>
      </c>
      <c r="AG252">
        <v>0</v>
      </c>
      <c r="AH252">
        <v>0</v>
      </c>
      <c r="AI252">
        <v>1</v>
      </c>
      <c r="AJ252">
        <v>3.72</v>
      </c>
      <c r="AK252">
        <v>29.06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S252" t="s">
        <v>3</v>
      </c>
      <c r="AT252">
        <v>0.1</v>
      </c>
      <c r="AU252" t="s">
        <v>52</v>
      </c>
      <c r="AV252">
        <v>0</v>
      </c>
      <c r="AW252">
        <v>2</v>
      </c>
      <c r="AX252">
        <v>42105680</v>
      </c>
      <c r="AY252">
        <v>1</v>
      </c>
      <c r="AZ252">
        <v>0</v>
      </c>
      <c r="BA252">
        <v>239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Y252*Source!I156</f>
        <v>1.2500000000000001E-2</v>
      </c>
      <c r="CY252">
        <f>AB252</f>
        <v>7.25</v>
      </c>
      <c r="CZ252">
        <f>AF252</f>
        <v>1.95</v>
      </c>
      <c r="DA252">
        <f>AJ252</f>
        <v>3.72</v>
      </c>
      <c r="DB252">
        <f>ROUND((ROUND(AT252*CZ252,2)*1.25),6)</f>
        <v>0.25</v>
      </c>
      <c r="DC252">
        <f>ROUND((ROUND(AT252*AG252,2)*1.25),6)</f>
        <v>0</v>
      </c>
    </row>
    <row r="253" spans="1:107" x14ac:dyDescent="0.2">
      <c r="A253">
        <f>ROW(Source!A156)</f>
        <v>156</v>
      </c>
      <c r="B253">
        <v>42104813</v>
      </c>
      <c r="C253">
        <v>42105671</v>
      </c>
      <c r="D253">
        <v>38101160</v>
      </c>
      <c r="E253">
        <v>1</v>
      </c>
      <c r="F253">
        <v>1</v>
      </c>
      <c r="G253">
        <v>1</v>
      </c>
      <c r="H253">
        <v>3</v>
      </c>
      <c r="I253" t="s">
        <v>695</v>
      </c>
      <c r="J253" t="s">
        <v>696</v>
      </c>
      <c r="K253" t="s">
        <v>697</v>
      </c>
      <c r="L253">
        <v>1348</v>
      </c>
      <c r="N253">
        <v>1009</v>
      </c>
      <c r="O253" t="s">
        <v>28</v>
      </c>
      <c r="P253" t="s">
        <v>28</v>
      </c>
      <c r="Q253">
        <v>1000</v>
      </c>
      <c r="W253">
        <v>0</v>
      </c>
      <c r="X253">
        <v>1645202039</v>
      </c>
      <c r="Y253">
        <v>1E-4</v>
      </c>
      <c r="AA253">
        <v>27908.74</v>
      </c>
      <c r="AB253">
        <v>0</v>
      </c>
      <c r="AC253">
        <v>0</v>
      </c>
      <c r="AD253">
        <v>0</v>
      </c>
      <c r="AE253">
        <v>5989</v>
      </c>
      <c r="AF253">
        <v>0</v>
      </c>
      <c r="AG253">
        <v>0</v>
      </c>
      <c r="AH253">
        <v>0</v>
      </c>
      <c r="AI253">
        <v>4.66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1E-4</v>
      </c>
      <c r="AU253" t="s">
        <v>3</v>
      </c>
      <c r="AV253">
        <v>0</v>
      </c>
      <c r="AW253">
        <v>2</v>
      </c>
      <c r="AX253">
        <v>42105681</v>
      </c>
      <c r="AY253">
        <v>1</v>
      </c>
      <c r="AZ253">
        <v>0</v>
      </c>
      <c r="BA253">
        <v>240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Y253*Source!I156</f>
        <v>1.0000000000000001E-5</v>
      </c>
      <c r="CY253">
        <f>AA253</f>
        <v>27908.74</v>
      </c>
      <c r="CZ253">
        <f>AE253</f>
        <v>5989</v>
      </c>
      <c r="DA253">
        <f>AI253</f>
        <v>4.66</v>
      </c>
      <c r="DB253">
        <f t="shared" ref="DB253:DB264" si="61">ROUND(ROUND(AT253*CZ253,2),6)</f>
        <v>0.6</v>
      </c>
      <c r="DC253">
        <f t="shared" ref="DC253:DC264" si="62">ROUND(ROUND(AT253*AG253,2),6)</f>
        <v>0</v>
      </c>
    </row>
    <row r="254" spans="1:107" x14ac:dyDescent="0.2">
      <c r="A254">
        <f>ROW(Source!A156)</f>
        <v>156</v>
      </c>
      <c r="B254">
        <v>42104813</v>
      </c>
      <c r="C254">
        <v>42105671</v>
      </c>
      <c r="D254">
        <v>38102345</v>
      </c>
      <c r="E254">
        <v>1</v>
      </c>
      <c r="F254">
        <v>1</v>
      </c>
      <c r="G254">
        <v>1</v>
      </c>
      <c r="H254">
        <v>3</v>
      </c>
      <c r="I254" t="s">
        <v>698</v>
      </c>
      <c r="J254" t="s">
        <v>699</v>
      </c>
      <c r="K254" t="s">
        <v>700</v>
      </c>
      <c r="L254">
        <v>1348</v>
      </c>
      <c r="N254">
        <v>1009</v>
      </c>
      <c r="O254" t="s">
        <v>28</v>
      </c>
      <c r="P254" t="s">
        <v>28</v>
      </c>
      <c r="Q254">
        <v>1000</v>
      </c>
      <c r="W254">
        <v>0</v>
      </c>
      <c r="X254">
        <v>452541980</v>
      </c>
      <c r="Y254">
        <v>1.3999999999999999E-4</v>
      </c>
      <c r="AA254">
        <v>88998.73</v>
      </c>
      <c r="AB254">
        <v>0</v>
      </c>
      <c r="AC254">
        <v>0</v>
      </c>
      <c r="AD254">
        <v>0</v>
      </c>
      <c r="AE254">
        <v>12429.99</v>
      </c>
      <c r="AF254">
        <v>0</v>
      </c>
      <c r="AG254">
        <v>0</v>
      </c>
      <c r="AH254">
        <v>0</v>
      </c>
      <c r="AI254">
        <v>7.16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1.3999999999999999E-4</v>
      </c>
      <c r="AU254" t="s">
        <v>3</v>
      </c>
      <c r="AV254">
        <v>0</v>
      </c>
      <c r="AW254">
        <v>2</v>
      </c>
      <c r="AX254">
        <v>42105682</v>
      </c>
      <c r="AY254">
        <v>1</v>
      </c>
      <c r="AZ254">
        <v>0</v>
      </c>
      <c r="BA254">
        <v>241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Y254*Source!I156</f>
        <v>1.4E-5</v>
      </c>
      <c r="CY254">
        <f>AA254</f>
        <v>88998.73</v>
      </c>
      <c r="CZ254">
        <f>AE254</f>
        <v>12429.99</v>
      </c>
      <c r="DA254">
        <f>AI254</f>
        <v>7.16</v>
      </c>
      <c r="DB254">
        <f t="shared" si="61"/>
        <v>1.74</v>
      </c>
      <c r="DC254">
        <f t="shared" si="62"/>
        <v>0</v>
      </c>
    </row>
    <row r="255" spans="1:107" x14ac:dyDescent="0.2">
      <c r="A255">
        <f>ROW(Source!A156)</f>
        <v>156</v>
      </c>
      <c r="B255">
        <v>42104813</v>
      </c>
      <c r="C255">
        <v>42105671</v>
      </c>
      <c r="D255">
        <v>38102363</v>
      </c>
      <c r="E255">
        <v>1</v>
      </c>
      <c r="F255">
        <v>1</v>
      </c>
      <c r="G255">
        <v>1</v>
      </c>
      <c r="H255">
        <v>3</v>
      </c>
      <c r="I255" t="s">
        <v>662</v>
      </c>
      <c r="J255" t="s">
        <v>663</v>
      </c>
      <c r="K255" t="s">
        <v>664</v>
      </c>
      <c r="L255">
        <v>1356</v>
      </c>
      <c r="N255">
        <v>1010</v>
      </c>
      <c r="O255" t="s">
        <v>620</v>
      </c>
      <c r="P255" t="s">
        <v>620</v>
      </c>
      <c r="Q255">
        <v>1000</v>
      </c>
      <c r="W255">
        <v>0</v>
      </c>
      <c r="X255">
        <v>1703397329</v>
      </c>
      <c r="Y255">
        <v>0.02</v>
      </c>
      <c r="AA255">
        <v>179</v>
      </c>
      <c r="AB255">
        <v>0</v>
      </c>
      <c r="AC255">
        <v>0</v>
      </c>
      <c r="AD255">
        <v>0</v>
      </c>
      <c r="AE255">
        <v>179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0.02</v>
      </c>
      <c r="AU255" t="s">
        <v>3</v>
      </c>
      <c r="AV255">
        <v>0</v>
      </c>
      <c r="AW255">
        <v>2</v>
      </c>
      <c r="AX255">
        <v>42105683</v>
      </c>
      <c r="AY255">
        <v>1</v>
      </c>
      <c r="AZ255">
        <v>0</v>
      </c>
      <c r="BA255">
        <v>242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Y255*Source!I156</f>
        <v>2E-3</v>
      </c>
      <c r="CY255">
        <f>AA255</f>
        <v>179</v>
      </c>
      <c r="CZ255">
        <f>AE255</f>
        <v>179</v>
      </c>
      <c r="DA255">
        <f>AI255</f>
        <v>1</v>
      </c>
      <c r="DB255">
        <f t="shared" si="61"/>
        <v>3.58</v>
      </c>
      <c r="DC255">
        <f t="shared" si="62"/>
        <v>0</v>
      </c>
    </row>
    <row r="256" spans="1:107" x14ac:dyDescent="0.2">
      <c r="A256">
        <f>ROW(Source!A156)</f>
        <v>156</v>
      </c>
      <c r="B256">
        <v>42104813</v>
      </c>
      <c r="C256">
        <v>42105671</v>
      </c>
      <c r="D256">
        <v>38126395</v>
      </c>
      <c r="E256">
        <v>1</v>
      </c>
      <c r="F256">
        <v>1</v>
      </c>
      <c r="G256">
        <v>1</v>
      </c>
      <c r="H256">
        <v>3</v>
      </c>
      <c r="I256" t="s">
        <v>274</v>
      </c>
      <c r="J256" t="s">
        <v>276</v>
      </c>
      <c r="K256" t="s">
        <v>275</v>
      </c>
      <c r="L256">
        <v>1354</v>
      </c>
      <c r="N256">
        <v>1010</v>
      </c>
      <c r="O256" t="s">
        <v>133</v>
      </c>
      <c r="P256" t="s">
        <v>133</v>
      </c>
      <c r="Q256">
        <v>1</v>
      </c>
      <c r="W256">
        <v>1</v>
      </c>
      <c r="X256">
        <v>415860548</v>
      </c>
      <c r="Y256">
        <v>-10</v>
      </c>
      <c r="AA256">
        <v>130.79</v>
      </c>
      <c r="AB256">
        <v>0</v>
      </c>
      <c r="AC256">
        <v>0</v>
      </c>
      <c r="AD256">
        <v>0</v>
      </c>
      <c r="AE256">
        <v>118.9</v>
      </c>
      <c r="AF256">
        <v>0</v>
      </c>
      <c r="AG256">
        <v>0</v>
      </c>
      <c r="AH256">
        <v>0</v>
      </c>
      <c r="AI256">
        <v>1.1000000000000001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-10</v>
      </c>
      <c r="AU256" t="s">
        <v>3</v>
      </c>
      <c r="AV256">
        <v>0</v>
      </c>
      <c r="AW256">
        <v>2</v>
      </c>
      <c r="AX256">
        <v>42105684</v>
      </c>
      <c r="AY256">
        <v>1</v>
      </c>
      <c r="AZ256">
        <v>6144</v>
      </c>
      <c r="BA256">
        <v>243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Y256*Source!I156</f>
        <v>-1</v>
      </c>
      <c r="CY256">
        <f>AA256</f>
        <v>130.79</v>
      </c>
      <c r="CZ256">
        <f>AE256</f>
        <v>118.9</v>
      </c>
      <c r="DA256">
        <f>AI256</f>
        <v>1.1000000000000001</v>
      </c>
      <c r="DB256">
        <f t="shared" si="61"/>
        <v>-1189</v>
      </c>
      <c r="DC256">
        <f t="shared" si="62"/>
        <v>0</v>
      </c>
    </row>
    <row r="257" spans="1:107" x14ac:dyDescent="0.2">
      <c r="A257">
        <f>ROW(Source!A156)</f>
        <v>156</v>
      </c>
      <c r="B257">
        <v>42104813</v>
      </c>
      <c r="C257">
        <v>42105671</v>
      </c>
      <c r="D257">
        <v>0</v>
      </c>
      <c r="E257">
        <v>1</v>
      </c>
      <c r="F257">
        <v>1</v>
      </c>
      <c r="G257">
        <v>1</v>
      </c>
      <c r="H257">
        <v>3</v>
      </c>
      <c r="I257" t="s">
        <v>278</v>
      </c>
      <c r="J257" t="s">
        <v>3</v>
      </c>
      <c r="K257" t="s">
        <v>279</v>
      </c>
      <c r="L257">
        <v>1035</v>
      </c>
      <c r="N257">
        <v>1013</v>
      </c>
      <c r="O257" t="s">
        <v>280</v>
      </c>
      <c r="P257" t="s">
        <v>280</v>
      </c>
      <c r="Q257">
        <v>1</v>
      </c>
      <c r="W257">
        <v>0</v>
      </c>
      <c r="X257">
        <v>204012712</v>
      </c>
      <c r="Y257">
        <v>10</v>
      </c>
      <c r="AA257">
        <v>1500</v>
      </c>
      <c r="AB257">
        <v>0</v>
      </c>
      <c r="AC257">
        <v>0</v>
      </c>
      <c r="AD257">
        <v>0</v>
      </c>
      <c r="AE257">
        <v>1500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0</v>
      </c>
      <c r="AP257">
        <v>0</v>
      </c>
      <c r="AQ257">
        <v>0</v>
      </c>
      <c r="AR257">
        <v>0</v>
      </c>
      <c r="AS257" t="s">
        <v>3</v>
      </c>
      <c r="AT257">
        <v>10</v>
      </c>
      <c r="AU257" t="s">
        <v>3</v>
      </c>
      <c r="AV257">
        <v>0</v>
      </c>
      <c r="AW257">
        <v>1</v>
      </c>
      <c r="AX257">
        <v>-1</v>
      </c>
      <c r="AY257">
        <v>0</v>
      </c>
      <c r="AZ257">
        <v>0</v>
      </c>
      <c r="BA257" t="s">
        <v>3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Y257*Source!I156</f>
        <v>1</v>
      </c>
      <c r="CY257">
        <f>AA257</f>
        <v>1500</v>
      </c>
      <c r="CZ257">
        <f>AE257</f>
        <v>1500</v>
      </c>
      <c r="DA257">
        <f>AI257</f>
        <v>1</v>
      </c>
      <c r="DB257">
        <f t="shared" si="61"/>
        <v>15000</v>
      </c>
      <c r="DC257">
        <f t="shared" si="62"/>
        <v>0</v>
      </c>
    </row>
    <row r="258" spans="1:107" x14ac:dyDescent="0.2">
      <c r="A258">
        <f>ROW(Source!A193)</f>
        <v>193</v>
      </c>
      <c r="B258">
        <v>42104813</v>
      </c>
      <c r="C258">
        <v>42105687</v>
      </c>
      <c r="D258">
        <v>18411771</v>
      </c>
      <c r="E258">
        <v>1</v>
      </c>
      <c r="F258">
        <v>1</v>
      </c>
      <c r="G258">
        <v>1</v>
      </c>
      <c r="H258">
        <v>1</v>
      </c>
      <c r="I258" t="s">
        <v>712</v>
      </c>
      <c r="J258" t="s">
        <v>3</v>
      </c>
      <c r="K258" t="s">
        <v>713</v>
      </c>
      <c r="L258">
        <v>1369</v>
      </c>
      <c r="N258">
        <v>1013</v>
      </c>
      <c r="O258" t="s">
        <v>437</v>
      </c>
      <c r="P258" t="s">
        <v>437</v>
      </c>
      <c r="Q258">
        <v>1</v>
      </c>
      <c r="W258">
        <v>0</v>
      </c>
      <c r="X258">
        <v>922534627</v>
      </c>
      <c r="Y258">
        <v>36.28</v>
      </c>
      <c r="AA258">
        <v>0</v>
      </c>
      <c r="AB258">
        <v>0</v>
      </c>
      <c r="AC258">
        <v>0</v>
      </c>
      <c r="AD258">
        <v>230.76</v>
      </c>
      <c r="AE258">
        <v>0</v>
      </c>
      <c r="AF258">
        <v>0</v>
      </c>
      <c r="AG258">
        <v>0</v>
      </c>
      <c r="AH258">
        <v>230.76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36.28</v>
      </c>
      <c r="AU258" t="s">
        <v>3</v>
      </c>
      <c r="AV258">
        <v>1</v>
      </c>
      <c r="AW258">
        <v>2</v>
      </c>
      <c r="AX258">
        <v>42105690</v>
      </c>
      <c r="AY258">
        <v>1</v>
      </c>
      <c r="AZ258">
        <v>0</v>
      </c>
      <c r="BA258">
        <v>244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Y258*Source!I193</f>
        <v>0.68569200000000008</v>
      </c>
      <c r="CY258">
        <f>AD258</f>
        <v>230.76</v>
      </c>
      <c r="CZ258">
        <f>AH258</f>
        <v>230.76</v>
      </c>
      <c r="DA258">
        <f>AL258</f>
        <v>1</v>
      </c>
      <c r="DB258">
        <f t="shared" si="61"/>
        <v>8371.9699999999993</v>
      </c>
      <c r="DC258">
        <f t="shared" si="62"/>
        <v>0</v>
      </c>
    </row>
    <row r="259" spans="1:107" x14ac:dyDescent="0.2">
      <c r="A259">
        <f>ROW(Source!A193)</f>
        <v>193</v>
      </c>
      <c r="B259">
        <v>42104813</v>
      </c>
      <c r="C259">
        <v>42105687</v>
      </c>
      <c r="D259">
        <v>38164074</v>
      </c>
      <c r="E259">
        <v>1</v>
      </c>
      <c r="F259">
        <v>1</v>
      </c>
      <c r="G259">
        <v>1</v>
      </c>
      <c r="H259">
        <v>3</v>
      </c>
      <c r="I259" t="s">
        <v>26</v>
      </c>
      <c r="J259" t="s">
        <v>29</v>
      </c>
      <c r="K259" t="s">
        <v>27</v>
      </c>
      <c r="L259">
        <v>1348</v>
      </c>
      <c r="N259">
        <v>1009</v>
      </c>
      <c r="O259" t="s">
        <v>28</v>
      </c>
      <c r="P259" t="s">
        <v>28</v>
      </c>
      <c r="Q259">
        <v>1000</v>
      </c>
      <c r="W259">
        <v>0</v>
      </c>
      <c r="X259">
        <v>1876412176</v>
      </c>
      <c r="Y259">
        <v>1.18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0</v>
      </c>
      <c r="AP259">
        <v>0</v>
      </c>
      <c r="AQ259">
        <v>0</v>
      </c>
      <c r="AR259">
        <v>0</v>
      </c>
      <c r="AS259" t="s">
        <v>3</v>
      </c>
      <c r="AT259">
        <v>1.18</v>
      </c>
      <c r="AU259" t="s">
        <v>3</v>
      </c>
      <c r="AV259">
        <v>0</v>
      </c>
      <c r="AW259">
        <v>2</v>
      </c>
      <c r="AX259">
        <v>42105691</v>
      </c>
      <c r="AY259">
        <v>1</v>
      </c>
      <c r="AZ259">
        <v>0</v>
      </c>
      <c r="BA259">
        <v>245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Y259*Source!I193</f>
        <v>2.2301999999999999E-2</v>
      </c>
      <c r="CY259">
        <f>AA259</f>
        <v>0</v>
      </c>
      <c r="CZ259">
        <f>AE259</f>
        <v>0</v>
      </c>
      <c r="DA259">
        <f>AI259</f>
        <v>1</v>
      </c>
      <c r="DB259">
        <f t="shared" si="61"/>
        <v>0</v>
      </c>
      <c r="DC259">
        <f t="shared" si="62"/>
        <v>0</v>
      </c>
    </row>
    <row r="260" spans="1:107" x14ac:dyDescent="0.2">
      <c r="A260">
        <f>ROW(Source!A195)</f>
        <v>195</v>
      </c>
      <c r="B260">
        <v>42104813</v>
      </c>
      <c r="C260">
        <v>42105693</v>
      </c>
      <c r="D260">
        <v>18408066</v>
      </c>
      <c r="E260">
        <v>1</v>
      </c>
      <c r="F260">
        <v>1</v>
      </c>
      <c r="G260">
        <v>1</v>
      </c>
      <c r="H260">
        <v>1</v>
      </c>
      <c r="I260" t="s">
        <v>559</v>
      </c>
      <c r="J260" t="s">
        <v>3</v>
      </c>
      <c r="K260" t="s">
        <v>560</v>
      </c>
      <c r="L260">
        <v>1369</v>
      </c>
      <c r="N260">
        <v>1013</v>
      </c>
      <c r="O260" t="s">
        <v>437</v>
      </c>
      <c r="P260" t="s">
        <v>437</v>
      </c>
      <c r="Q260">
        <v>1</v>
      </c>
      <c r="W260">
        <v>0</v>
      </c>
      <c r="X260">
        <v>-886480961</v>
      </c>
      <c r="Y260">
        <v>179.3</v>
      </c>
      <c r="AA260">
        <v>0</v>
      </c>
      <c r="AB260">
        <v>0</v>
      </c>
      <c r="AC260">
        <v>0</v>
      </c>
      <c r="AD260">
        <v>233.09</v>
      </c>
      <c r="AE260">
        <v>0</v>
      </c>
      <c r="AF260">
        <v>0</v>
      </c>
      <c r="AG260">
        <v>0</v>
      </c>
      <c r="AH260">
        <v>233.09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179.3</v>
      </c>
      <c r="AU260" t="s">
        <v>3</v>
      </c>
      <c r="AV260">
        <v>1</v>
      </c>
      <c r="AW260">
        <v>2</v>
      </c>
      <c r="AX260">
        <v>42105699</v>
      </c>
      <c r="AY260">
        <v>1</v>
      </c>
      <c r="AZ260">
        <v>0</v>
      </c>
      <c r="BA260">
        <v>246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Y260*Source!I195</f>
        <v>1.7930000000000001</v>
      </c>
      <c r="CY260">
        <f>AD260</f>
        <v>233.09</v>
      </c>
      <c r="CZ260">
        <f>AH260</f>
        <v>233.09</v>
      </c>
      <c r="DA260">
        <f>AL260</f>
        <v>1</v>
      </c>
      <c r="DB260">
        <f t="shared" si="61"/>
        <v>41793.040000000001</v>
      </c>
      <c r="DC260">
        <f t="shared" si="62"/>
        <v>0</v>
      </c>
    </row>
    <row r="261" spans="1:107" x14ac:dyDescent="0.2">
      <c r="A261">
        <f>ROW(Source!A195)</f>
        <v>195</v>
      </c>
      <c r="B261">
        <v>42104813</v>
      </c>
      <c r="C261">
        <v>42105693</v>
      </c>
      <c r="D261">
        <v>121548</v>
      </c>
      <c r="E261">
        <v>1</v>
      </c>
      <c r="F261">
        <v>1</v>
      </c>
      <c r="G261">
        <v>1</v>
      </c>
      <c r="H261">
        <v>1</v>
      </c>
      <c r="I261" t="s">
        <v>30</v>
      </c>
      <c r="J261" t="s">
        <v>3</v>
      </c>
      <c r="K261" t="s">
        <v>440</v>
      </c>
      <c r="L261">
        <v>608254</v>
      </c>
      <c r="N261">
        <v>1013</v>
      </c>
      <c r="O261" t="s">
        <v>441</v>
      </c>
      <c r="P261" t="s">
        <v>441</v>
      </c>
      <c r="Q261">
        <v>1</v>
      </c>
      <c r="W261">
        <v>0</v>
      </c>
      <c r="X261">
        <v>-185737400</v>
      </c>
      <c r="Y261">
        <v>3.97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3.97</v>
      </c>
      <c r="AU261" t="s">
        <v>3</v>
      </c>
      <c r="AV261">
        <v>2</v>
      </c>
      <c r="AW261">
        <v>2</v>
      </c>
      <c r="AX261">
        <v>42105700</v>
      </c>
      <c r="AY261">
        <v>1</v>
      </c>
      <c r="AZ261">
        <v>0</v>
      </c>
      <c r="BA261">
        <v>247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Y261*Source!I195</f>
        <v>3.9700000000000006E-2</v>
      </c>
      <c r="CY261">
        <f>AD261</f>
        <v>0</v>
      </c>
      <c r="CZ261">
        <f>AH261</f>
        <v>0</v>
      </c>
      <c r="DA261">
        <f>AL261</f>
        <v>1</v>
      </c>
      <c r="DB261">
        <f t="shared" si="61"/>
        <v>0</v>
      </c>
      <c r="DC261">
        <f t="shared" si="62"/>
        <v>0</v>
      </c>
    </row>
    <row r="262" spans="1:107" x14ac:dyDescent="0.2">
      <c r="A262">
        <f>ROW(Source!A195)</f>
        <v>195</v>
      </c>
      <c r="B262">
        <v>42104813</v>
      </c>
      <c r="C262">
        <v>42105693</v>
      </c>
      <c r="D262">
        <v>38164846</v>
      </c>
      <c r="E262">
        <v>1</v>
      </c>
      <c r="F262">
        <v>1</v>
      </c>
      <c r="G262">
        <v>1</v>
      </c>
      <c r="H262">
        <v>2</v>
      </c>
      <c r="I262" t="s">
        <v>714</v>
      </c>
      <c r="J262" t="s">
        <v>715</v>
      </c>
      <c r="K262" t="s">
        <v>716</v>
      </c>
      <c r="L262">
        <v>1368</v>
      </c>
      <c r="N262">
        <v>1011</v>
      </c>
      <c r="O262" t="s">
        <v>445</v>
      </c>
      <c r="P262" t="s">
        <v>445</v>
      </c>
      <c r="Q262">
        <v>1</v>
      </c>
      <c r="W262">
        <v>0</v>
      </c>
      <c r="X262">
        <v>315863809</v>
      </c>
      <c r="Y262">
        <v>3.97</v>
      </c>
      <c r="AA262">
        <v>0</v>
      </c>
      <c r="AB262">
        <v>486.09</v>
      </c>
      <c r="AC262">
        <v>292.33999999999997</v>
      </c>
      <c r="AD262">
        <v>0</v>
      </c>
      <c r="AE262">
        <v>0</v>
      </c>
      <c r="AF262">
        <v>46.56</v>
      </c>
      <c r="AG262">
        <v>10.06</v>
      </c>
      <c r="AH262">
        <v>0</v>
      </c>
      <c r="AI262">
        <v>1</v>
      </c>
      <c r="AJ262">
        <v>10.44</v>
      </c>
      <c r="AK262">
        <v>29.06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3.97</v>
      </c>
      <c r="AU262" t="s">
        <v>3</v>
      </c>
      <c r="AV262">
        <v>0</v>
      </c>
      <c r="AW262">
        <v>2</v>
      </c>
      <c r="AX262">
        <v>42105701</v>
      </c>
      <c r="AY262">
        <v>1</v>
      </c>
      <c r="AZ262">
        <v>0</v>
      </c>
      <c r="BA262">
        <v>248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Y262*Source!I195</f>
        <v>3.9700000000000006E-2</v>
      </c>
      <c r="CY262">
        <f>AB262</f>
        <v>486.09</v>
      </c>
      <c r="CZ262">
        <f>AF262</f>
        <v>46.56</v>
      </c>
      <c r="DA262">
        <f>AJ262</f>
        <v>10.44</v>
      </c>
      <c r="DB262">
        <f t="shared" si="61"/>
        <v>184.84</v>
      </c>
      <c r="DC262">
        <f t="shared" si="62"/>
        <v>39.94</v>
      </c>
    </row>
    <row r="263" spans="1:107" x14ac:dyDescent="0.2">
      <c r="A263">
        <f>ROW(Source!A195)</f>
        <v>195</v>
      </c>
      <c r="B263">
        <v>42104813</v>
      </c>
      <c r="C263">
        <v>42105693</v>
      </c>
      <c r="D263">
        <v>38166156</v>
      </c>
      <c r="E263">
        <v>1</v>
      </c>
      <c r="F263">
        <v>1</v>
      </c>
      <c r="G263">
        <v>1</v>
      </c>
      <c r="H263">
        <v>2</v>
      </c>
      <c r="I263" t="s">
        <v>717</v>
      </c>
      <c r="J263" t="s">
        <v>718</v>
      </c>
      <c r="K263" t="s">
        <v>719</v>
      </c>
      <c r="L263">
        <v>1368</v>
      </c>
      <c r="N263">
        <v>1011</v>
      </c>
      <c r="O263" t="s">
        <v>445</v>
      </c>
      <c r="P263" t="s">
        <v>445</v>
      </c>
      <c r="Q263">
        <v>1</v>
      </c>
      <c r="W263">
        <v>0</v>
      </c>
      <c r="X263">
        <v>-2071518695</v>
      </c>
      <c r="Y263">
        <v>7.93</v>
      </c>
      <c r="AA263">
        <v>0</v>
      </c>
      <c r="AB263">
        <v>5.0599999999999996</v>
      </c>
      <c r="AC263">
        <v>0</v>
      </c>
      <c r="AD263">
        <v>0</v>
      </c>
      <c r="AE263">
        <v>0</v>
      </c>
      <c r="AF263">
        <v>1.53</v>
      </c>
      <c r="AG263">
        <v>0</v>
      </c>
      <c r="AH263">
        <v>0</v>
      </c>
      <c r="AI263">
        <v>1</v>
      </c>
      <c r="AJ263">
        <v>3.31</v>
      </c>
      <c r="AK263">
        <v>29.06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7.93</v>
      </c>
      <c r="AU263" t="s">
        <v>3</v>
      </c>
      <c r="AV263">
        <v>0</v>
      </c>
      <c r="AW263">
        <v>2</v>
      </c>
      <c r="AX263">
        <v>42105702</v>
      </c>
      <c r="AY263">
        <v>1</v>
      </c>
      <c r="AZ263">
        <v>0</v>
      </c>
      <c r="BA263">
        <v>249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Y263*Source!I195</f>
        <v>7.9299999999999995E-2</v>
      </c>
      <c r="CY263">
        <f>AB263</f>
        <v>5.0599999999999996</v>
      </c>
      <c r="CZ263">
        <f>AF263</f>
        <v>1.53</v>
      </c>
      <c r="DA263">
        <f>AJ263</f>
        <v>3.31</v>
      </c>
      <c r="DB263">
        <f t="shared" si="61"/>
        <v>12.13</v>
      </c>
      <c r="DC263">
        <f t="shared" si="62"/>
        <v>0</v>
      </c>
    </row>
    <row r="264" spans="1:107" x14ac:dyDescent="0.2">
      <c r="A264">
        <f>ROW(Source!A195)</f>
        <v>195</v>
      </c>
      <c r="B264">
        <v>42104813</v>
      </c>
      <c r="C264">
        <v>42105693</v>
      </c>
      <c r="D264">
        <v>38164074</v>
      </c>
      <c r="E264">
        <v>1</v>
      </c>
      <c r="F264">
        <v>1</v>
      </c>
      <c r="G264">
        <v>1</v>
      </c>
      <c r="H264">
        <v>3</v>
      </c>
      <c r="I264" t="s">
        <v>26</v>
      </c>
      <c r="J264" t="s">
        <v>29</v>
      </c>
      <c r="K264" t="s">
        <v>27</v>
      </c>
      <c r="L264">
        <v>1348</v>
      </c>
      <c r="N264">
        <v>1009</v>
      </c>
      <c r="O264" t="s">
        <v>28</v>
      </c>
      <c r="P264" t="s">
        <v>28</v>
      </c>
      <c r="Q264">
        <v>1000</v>
      </c>
      <c r="W264">
        <v>0</v>
      </c>
      <c r="X264">
        <v>1876412176</v>
      </c>
      <c r="Y264">
        <v>10.5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0</v>
      </c>
      <c r="AP264">
        <v>0</v>
      </c>
      <c r="AQ264">
        <v>0</v>
      </c>
      <c r="AR264">
        <v>0</v>
      </c>
      <c r="AS264" t="s">
        <v>3</v>
      </c>
      <c r="AT264">
        <v>10.5</v>
      </c>
      <c r="AU264" t="s">
        <v>3</v>
      </c>
      <c r="AV264">
        <v>0</v>
      </c>
      <c r="AW264">
        <v>2</v>
      </c>
      <c r="AX264">
        <v>42105703</v>
      </c>
      <c r="AY264">
        <v>1</v>
      </c>
      <c r="AZ264">
        <v>0</v>
      </c>
      <c r="BA264">
        <v>250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Y264*Source!I195</f>
        <v>0.105</v>
      </c>
      <c r="CY264">
        <f>AA264</f>
        <v>0</v>
      </c>
      <c r="CZ264">
        <f>AE264</f>
        <v>0</v>
      </c>
      <c r="DA264">
        <f>AI264</f>
        <v>1</v>
      </c>
      <c r="DB264">
        <f t="shared" si="61"/>
        <v>0</v>
      </c>
      <c r="DC264">
        <f t="shared" si="62"/>
        <v>0</v>
      </c>
    </row>
    <row r="265" spans="1:107" x14ac:dyDescent="0.2">
      <c r="A265">
        <f>ROW(Source!A197)</f>
        <v>197</v>
      </c>
      <c r="B265">
        <v>42104813</v>
      </c>
      <c r="C265">
        <v>42105705</v>
      </c>
      <c r="D265">
        <v>18413230</v>
      </c>
      <c r="E265">
        <v>1</v>
      </c>
      <c r="F265">
        <v>1</v>
      </c>
      <c r="G265">
        <v>1</v>
      </c>
      <c r="H265">
        <v>1</v>
      </c>
      <c r="I265" t="s">
        <v>612</v>
      </c>
      <c r="J265" t="s">
        <v>3</v>
      </c>
      <c r="K265" t="s">
        <v>613</v>
      </c>
      <c r="L265">
        <v>1369</v>
      </c>
      <c r="N265">
        <v>1013</v>
      </c>
      <c r="O265" t="s">
        <v>437</v>
      </c>
      <c r="P265" t="s">
        <v>437</v>
      </c>
      <c r="Q265">
        <v>1</v>
      </c>
      <c r="W265">
        <v>0</v>
      </c>
      <c r="X265">
        <v>355262106</v>
      </c>
      <c r="Y265">
        <v>102.95949999999999</v>
      </c>
      <c r="AA265">
        <v>0</v>
      </c>
      <c r="AB265">
        <v>0</v>
      </c>
      <c r="AC265">
        <v>0</v>
      </c>
      <c r="AD265">
        <v>266.8</v>
      </c>
      <c r="AE265">
        <v>0</v>
      </c>
      <c r="AF265">
        <v>0</v>
      </c>
      <c r="AG265">
        <v>0</v>
      </c>
      <c r="AH265">
        <v>266.8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1</v>
      </c>
      <c r="AQ265">
        <v>0</v>
      </c>
      <c r="AR265">
        <v>0</v>
      </c>
      <c r="AS265" t="s">
        <v>3</v>
      </c>
      <c r="AT265">
        <v>89.53</v>
      </c>
      <c r="AU265" t="s">
        <v>53</v>
      </c>
      <c r="AV265">
        <v>1</v>
      </c>
      <c r="AW265">
        <v>2</v>
      </c>
      <c r="AX265">
        <v>42105718</v>
      </c>
      <c r="AY265">
        <v>1</v>
      </c>
      <c r="AZ265">
        <v>0</v>
      </c>
      <c r="BA265">
        <v>251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Y265*Source!I197</f>
        <v>1.9459345499999998</v>
      </c>
      <c r="CY265">
        <f>AD265</f>
        <v>266.8</v>
      </c>
      <c r="CZ265">
        <f>AH265</f>
        <v>266.8</v>
      </c>
      <c r="DA265">
        <f>AL265</f>
        <v>1</v>
      </c>
      <c r="DB265">
        <f>ROUND((ROUND(AT265*CZ265,2)*1.15),6)</f>
        <v>27469.59</v>
      </c>
      <c r="DC265">
        <f>ROUND((ROUND(AT265*AG265,2)*1.15),6)</f>
        <v>0</v>
      </c>
    </row>
    <row r="266" spans="1:107" x14ac:dyDescent="0.2">
      <c r="A266">
        <f>ROW(Source!A197)</f>
        <v>197</v>
      </c>
      <c r="B266">
        <v>42104813</v>
      </c>
      <c r="C266">
        <v>42105705</v>
      </c>
      <c r="D266">
        <v>121548</v>
      </c>
      <c r="E266">
        <v>1</v>
      </c>
      <c r="F266">
        <v>1</v>
      </c>
      <c r="G266">
        <v>1</v>
      </c>
      <c r="H266">
        <v>1</v>
      </c>
      <c r="I266" t="s">
        <v>30</v>
      </c>
      <c r="J266" t="s">
        <v>3</v>
      </c>
      <c r="K266" t="s">
        <v>440</v>
      </c>
      <c r="L266">
        <v>608254</v>
      </c>
      <c r="N266">
        <v>1013</v>
      </c>
      <c r="O266" t="s">
        <v>441</v>
      </c>
      <c r="P266" t="s">
        <v>441</v>
      </c>
      <c r="Q266">
        <v>1</v>
      </c>
      <c r="W266">
        <v>0</v>
      </c>
      <c r="X266">
        <v>-185737400</v>
      </c>
      <c r="Y266">
        <v>12.112499999999999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1</v>
      </c>
      <c r="AQ266">
        <v>0</v>
      </c>
      <c r="AR266">
        <v>0</v>
      </c>
      <c r="AS266" t="s">
        <v>3</v>
      </c>
      <c r="AT266">
        <v>9.69</v>
      </c>
      <c r="AU266" t="s">
        <v>52</v>
      </c>
      <c r="AV266">
        <v>2</v>
      </c>
      <c r="AW266">
        <v>2</v>
      </c>
      <c r="AX266">
        <v>42105719</v>
      </c>
      <c r="AY266">
        <v>1</v>
      </c>
      <c r="AZ266">
        <v>0</v>
      </c>
      <c r="BA266">
        <v>252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Y266*Source!I197</f>
        <v>0.22892624999999997</v>
      </c>
      <c r="CY266">
        <f>AD266</f>
        <v>0</v>
      </c>
      <c r="CZ266">
        <f>AH266</f>
        <v>0</v>
      </c>
      <c r="DA266">
        <f>AL266</f>
        <v>1</v>
      </c>
      <c r="DB266">
        <f>ROUND((ROUND(AT266*CZ266,2)*1.25),6)</f>
        <v>0</v>
      </c>
      <c r="DC266">
        <f>ROUND((ROUND(AT266*AG266,2)*1.25),6)</f>
        <v>0</v>
      </c>
    </row>
    <row r="267" spans="1:107" x14ac:dyDescent="0.2">
      <c r="A267">
        <f>ROW(Source!A197)</f>
        <v>197</v>
      </c>
      <c r="B267">
        <v>42104813</v>
      </c>
      <c r="C267">
        <v>42105705</v>
      </c>
      <c r="D267">
        <v>38164523</v>
      </c>
      <c r="E267">
        <v>1</v>
      </c>
      <c r="F267">
        <v>1</v>
      </c>
      <c r="G267">
        <v>1</v>
      </c>
      <c r="H267">
        <v>2</v>
      </c>
      <c r="I267" t="s">
        <v>720</v>
      </c>
      <c r="J267" t="s">
        <v>721</v>
      </c>
      <c r="K267" t="s">
        <v>722</v>
      </c>
      <c r="L267">
        <v>1368</v>
      </c>
      <c r="N267">
        <v>1011</v>
      </c>
      <c r="O267" t="s">
        <v>445</v>
      </c>
      <c r="P267" t="s">
        <v>445</v>
      </c>
      <c r="Q267">
        <v>1</v>
      </c>
      <c r="W267">
        <v>0</v>
      </c>
      <c r="X267">
        <v>-438066613</v>
      </c>
      <c r="Y267">
        <v>12.112499999999999</v>
      </c>
      <c r="AA267">
        <v>0</v>
      </c>
      <c r="AB267">
        <v>825.12</v>
      </c>
      <c r="AC267">
        <v>392.31</v>
      </c>
      <c r="AD267">
        <v>0</v>
      </c>
      <c r="AE267">
        <v>0</v>
      </c>
      <c r="AF267">
        <v>86.4</v>
      </c>
      <c r="AG267">
        <v>13.5</v>
      </c>
      <c r="AH267">
        <v>0</v>
      </c>
      <c r="AI267">
        <v>1</v>
      </c>
      <c r="AJ267">
        <v>9.5500000000000007</v>
      </c>
      <c r="AK267">
        <v>29.06</v>
      </c>
      <c r="AL267">
        <v>1</v>
      </c>
      <c r="AN267">
        <v>0</v>
      </c>
      <c r="AO267">
        <v>1</v>
      </c>
      <c r="AP267">
        <v>1</v>
      </c>
      <c r="AQ267">
        <v>0</v>
      </c>
      <c r="AR267">
        <v>0</v>
      </c>
      <c r="AS267" t="s">
        <v>3</v>
      </c>
      <c r="AT267">
        <v>9.69</v>
      </c>
      <c r="AU267" t="s">
        <v>52</v>
      </c>
      <c r="AV267">
        <v>0</v>
      </c>
      <c r="AW267">
        <v>2</v>
      </c>
      <c r="AX267">
        <v>42105720</v>
      </c>
      <c r="AY267">
        <v>1</v>
      </c>
      <c r="AZ267">
        <v>0</v>
      </c>
      <c r="BA267">
        <v>253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Y267*Source!I197</f>
        <v>0.22892624999999997</v>
      </c>
      <c r="CY267">
        <f>AB267</f>
        <v>825.12</v>
      </c>
      <c r="CZ267">
        <f>AF267</f>
        <v>86.4</v>
      </c>
      <c r="DA267">
        <f>AJ267</f>
        <v>9.5500000000000007</v>
      </c>
      <c r="DB267">
        <f>ROUND((ROUND(AT267*CZ267,2)*1.25),6)</f>
        <v>1046.5250000000001</v>
      </c>
      <c r="DC267">
        <f>ROUND((ROUND(AT267*AG267,2)*1.25),6)</f>
        <v>163.52500000000001</v>
      </c>
    </row>
    <row r="268" spans="1:107" x14ac:dyDescent="0.2">
      <c r="A268">
        <f>ROW(Source!A197)</f>
        <v>197</v>
      </c>
      <c r="B268">
        <v>42104813</v>
      </c>
      <c r="C268">
        <v>42105705</v>
      </c>
      <c r="D268">
        <v>38166456</v>
      </c>
      <c r="E268">
        <v>1</v>
      </c>
      <c r="F268">
        <v>1</v>
      </c>
      <c r="G268">
        <v>1</v>
      </c>
      <c r="H268">
        <v>2</v>
      </c>
      <c r="I268" t="s">
        <v>466</v>
      </c>
      <c r="J268" t="s">
        <v>467</v>
      </c>
      <c r="K268" t="s">
        <v>468</v>
      </c>
      <c r="L268">
        <v>1368</v>
      </c>
      <c r="N268">
        <v>1011</v>
      </c>
      <c r="O268" t="s">
        <v>445</v>
      </c>
      <c r="P268" t="s">
        <v>445</v>
      </c>
      <c r="Q268">
        <v>1</v>
      </c>
      <c r="W268">
        <v>0</v>
      </c>
      <c r="X268">
        <v>1230759911</v>
      </c>
      <c r="Y268">
        <v>2.4874999999999998</v>
      </c>
      <c r="AA268">
        <v>0</v>
      </c>
      <c r="AB268">
        <v>858.62</v>
      </c>
      <c r="AC268">
        <v>337.1</v>
      </c>
      <c r="AD268">
        <v>0</v>
      </c>
      <c r="AE268">
        <v>0</v>
      </c>
      <c r="AF268">
        <v>87.17</v>
      </c>
      <c r="AG268">
        <v>11.6</v>
      </c>
      <c r="AH268">
        <v>0</v>
      </c>
      <c r="AI268">
        <v>1</v>
      </c>
      <c r="AJ268">
        <v>9.85</v>
      </c>
      <c r="AK268">
        <v>29.06</v>
      </c>
      <c r="AL268">
        <v>1</v>
      </c>
      <c r="AN268">
        <v>0</v>
      </c>
      <c r="AO268">
        <v>1</v>
      </c>
      <c r="AP268">
        <v>1</v>
      </c>
      <c r="AQ268">
        <v>0</v>
      </c>
      <c r="AR268">
        <v>0</v>
      </c>
      <c r="AS268" t="s">
        <v>3</v>
      </c>
      <c r="AT268">
        <v>1.99</v>
      </c>
      <c r="AU268" t="s">
        <v>52</v>
      </c>
      <c r="AV268">
        <v>0</v>
      </c>
      <c r="AW268">
        <v>2</v>
      </c>
      <c r="AX268">
        <v>42105721</v>
      </c>
      <c r="AY268">
        <v>1</v>
      </c>
      <c r="AZ268">
        <v>0</v>
      </c>
      <c r="BA268">
        <v>254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Y268*Source!I197</f>
        <v>4.701375E-2</v>
      </c>
      <c r="CY268">
        <f>AB268</f>
        <v>858.62</v>
      </c>
      <c r="CZ268">
        <f>AF268</f>
        <v>87.17</v>
      </c>
      <c r="DA268">
        <f>AJ268</f>
        <v>9.85</v>
      </c>
      <c r="DB268">
        <f>ROUND((ROUND(AT268*CZ268,2)*1.25),6)</f>
        <v>216.83750000000001</v>
      </c>
      <c r="DC268">
        <f>ROUND((ROUND(AT268*AG268,2)*1.25),6)</f>
        <v>28.85</v>
      </c>
    </row>
    <row r="269" spans="1:107" x14ac:dyDescent="0.2">
      <c r="A269">
        <f>ROW(Source!A197)</f>
        <v>197</v>
      </c>
      <c r="B269">
        <v>42104813</v>
      </c>
      <c r="C269">
        <v>42105705</v>
      </c>
      <c r="D269">
        <v>38101251</v>
      </c>
      <c r="E269">
        <v>1</v>
      </c>
      <c r="F269">
        <v>1</v>
      </c>
      <c r="G269">
        <v>1</v>
      </c>
      <c r="H269">
        <v>3</v>
      </c>
      <c r="I269" t="s">
        <v>315</v>
      </c>
      <c r="J269" t="s">
        <v>317</v>
      </c>
      <c r="K269" t="s">
        <v>316</v>
      </c>
      <c r="L269">
        <v>1035</v>
      </c>
      <c r="N269">
        <v>1013</v>
      </c>
      <c r="O269" t="s">
        <v>280</v>
      </c>
      <c r="P269" t="s">
        <v>280</v>
      </c>
      <c r="Q269">
        <v>1</v>
      </c>
      <c r="W269">
        <v>0</v>
      </c>
      <c r="X269">
        <v>413945464</v>
      </c>
      <c r="Y269">
        <v>52.910052999999998</v>
      </c>
      <c r="AA269">
        <v>255.66</v>
      </c>
      <c r="AB269">
        <v>0</v>
      </c>
      <c r="AC269">
        <v>0</v>
      </c>
      <c r="AD269">
        <v>0</v>
      </c>
      <c r="AE269">
        <v>94.69</v>
      </c>
      <c r="AF269">
        <v>0</v>
      </c>
      <c r="AG269">
        <v>0</v>
      </c>
      <c r="AH269">
        <v>0</v>
      </c>
      <c r="AI269">
        <v>2.7</v>
      </c>
      <c r="AJ269">
        <v>1</v>
      </c>
      <c r="AK269">
        <v>1</v>
      </c>
      <c r="AL269">
        <v>1</v>
      </c>
      <c r="AN269">
        <v>1</v>
      </c>
      <c r="AO269">
        <v>0</v>
      </c>
      <c r="AP269">
        <v>0</v>
      </c>
      <c r="AQ269">
        <v>0</v>
      </c>
      <c r="AR269">
        <v>0</v>
      </c>
      <c r="AS269" t="s">
        <v>3</v>
      </c>
      <c r="AT269">
        <v>52.910052999999998</v>
      </c>
      <c r="AU269" t="s">
        <v>3</v>
      </c>
      <c r="AV269">
        <v>0</v>
      </c>
      <c r="AW269">
        <v>1</v>
      </c>
      <c r="AX269">
        <v>-1</v>
      </c>
      <c r="AY269">
        <v>0</v>
      </c>
      <c r="AZ269">
        <v>0</v>
      </c>
      <c r="BA269" t="s">
        <v>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Y269*Source!I197</f>
        <v>1.0000000016999999</v>
      </c>
      <c r="CY269">
        <f t="shared" ref="CY269:CY276" si="63">AA269</f>
        <v>255.66</v>
      </c>
      <c r="CZ269">
        <f t="shared" ref="CZ269:CZ276" si="64">AE269</f>
        <v>94.69</v>
      </c>
      <c r="DA269">
        <f t="shared" ref="DA269:DA276" si="65">AI269</f>
        <v>2.7</v>
      </c>
      <c r="DB269">
        <f t="shared" ref="DB269:DB282" si="66">ROUND(ROUND(AT269*CZ269,2),6)</f>
        <v>5010.05</v>
      </c>
      <c r="DC269">
        <f t="shared" ref="DC269:DC282" si="67">ROUND(ROUND(AT269*AG269,2),6)</f>
        <v>0</v>
      </c>
    </row>
    <row r="270" spans="1:107" x14ac:dyDescent="0.2">
      <c r="A270">
        <f>ROW(Source!A197)</f>
        <v>197</v>
      </c>
      <c r="B270">
        <v>42104813</v>
      </c>
      <c r="C270">
        <v>42105705</v>
      </c>
      <c r="D270">
        <v>38102016</v>
      </c>
      <c r="E270">
        <v>1</v>
      </c>
      <c r="F270">
        <v>1</v>
      </c>
      <c r="G270">
        <v>1</v>
      </c>
      <c r="H270">
        <v>3</v>
      </c>
      <c r="I270" t="s">
        <v>723</v>
      </c>
      <c r="J270" t="s">
        <v>724</v>
      </c>
      <c r="K270" t="s">
        <v>725</v>
      </c>
      <c r="L270">
        <v>1346</v>
      </c>
      <c r="N270">
        <v>1009</v>
      </c>
      <c r="O270" t="s">
        <v>475</v>
      </c>
      <c r="P270" t="s">
        <v>475</v>
      </c>
      <c r="Q270">
        <v>1</v>
      </c>
      <c r="W270">
        <v>0</v>
      </c>
      <c r="X270">
        <v>61591711</v>
      </c>
      <c r="Y270">
        <v>37.5</v>
      </c>
      <c r="AA270">
        <v>71.819999999999993</v>
      </c>
      <c r="AB270">
        <v>0</v>
      </c>
      <c r="AC270">
        <v>0</v>
      </c>
      <c r="AD270">
        <v>0</v>
      </c>
      <c r="AE270">
        <v>10.26</v>
      </c>
      <c r="AF270">
        <v>0</v>
      </c>
      <c r="AG270">
        <v>0</v>
      </c>
      <c r="AH270">
        <v>0</v>
      </c>
      <c r="AI270">
        <v>7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37.5</v>
      </c>
      <c r="AU270" t="s">
        <v>3</v>
      </c>
      <c r="AV270">
        <v>0</v>
      </c>
      <c r="AW270">
        <v>2</v>
      </c>
      <c r="AX270">
        <v>42105722</v>
      </c>
      <c r="AY270">
        <v>1</v>
      </c>
      <c r="AZ270">
        <v>0</v>
      </c>
      <c r="BA270">
        <v>255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Y270*Source!I197</f>
        <v>0.70874999999999999</v>
      </c>
      <c r="CY270">
        <f t="shared" si="63"/>
        <v>71.819999999999993</v>
      </c>
      <c r="CZ270">
        <f t="shared" si="64"/>
        <v>10.26</v>
      </c>
      <c r="DA270">
        <f t="shared" si="65"/>
        <v>7</v>
      </c>
      <c r="DB270">
        <f t="shared" si="66"/>
        <v>384.75</v>
      </c>
      <c r="DC270">
        <f t="shared" si="67"/>
        <v>0</v>
      </c>
    </row>
    <row r="271" spans="1:107" x14ac:dyDescent="0.2">
      <c r="A271">
        <f>ROW(Source!A197)</f>
        <v>197</v>
      </c>
      <c r="B271">
        <v>42104813</v>
      </c>
      <c r="C271">
        <v>42105705</v>
      </c>
      <c r="D271">
        <v>38102031</v>
      </c>
      <c r="E271">
        <v>1</v>
      </c>
      <c r="F271">
        <v>1</v>
      </c>
      <c r="G271">
        <v>1</v>
      </c>
      <c r="H271">
        <v>3</v>
      </c>
      <c r="I271" t="s">
        <v>726</v>
      </c>
      <c r="J271" t="s">
        <v>727</v>
      </c>
      <c r="K271" t="s">
        <v>728</v>
      </c>
      <c r="L271">
        <v>1348</v>
      </c>
      <c r="N271">
        <v>1009</v>
      </c>
      <c r="O271" t="s">
        <v>28</v>
      </c>
      <c r="P271" t="s">
        <v>28</v>
      </c>
      <c r="Q271">
        <v>1000</v>
      </c>
      <c r="W271">
        <v>0</v>
      </c>
      <c r="X271">
        <v>1561117559</v>
      </c>
      <c r="Y271">
        <v>4.13E-3</v>
      </c>
      <c r="AA271">
        <v>55098.8</v>
      </c>
      <c r="AB271">
        <v>0</v>
      </c>
      <c r="AC271">
        <v>0</v>
      </c>
      <c r="AD271">
        <v>0</v>
      </c>
      <c r="AE271">
        <v>11978</v>
      </c>
      <c r="AF271">
        <v>0</v>
      </c>
      <c r="AG271">
        <v>0</v>
      </c>
      <c r="AH271">
        <v>0</v>
      </c>
      <c r="AI271">
        <v>4.5999999999999996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4.13E-3</v>
      </c>
      <c r="AU271" t="s">
        <v>3</v>
      </c>
      <c r="AV271">
        <v>0</v>
      </c>
      <c r="AW271">
        <v>2</v>
      </c>
      <c r="AX271">
        <v>42105723</v>
      </c>
      <c r="AY271">
        <v>1</v>
      </c>
      <c r="AZ271">
        <v>0</v>
      </c>
      <c r="BA271">
        <v>256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Y271*Source!I197</f>
        <v>7.8057000000000002E-5</v>
      </c>
      <c r="CY271">
        <f t="shared" si="63"/>
        <v>55098.8</v>
      </c>
      <c r="CZ271">
        <f t="shared" si="64"/>
        <v>11978</v>
      </c>
      <c r="DA271">
        <f t="shared" si="65"/>
        <v>4.5999999999999996</v>
      </c>
      <c r="DB271">
        <f t="shared" si="66"/>
        <v>49.47</v>
      </c>
      <c r="DC271">
        <f t="shared" si="67"/>
        <v>0</v>
      </c>
    </row>
    <row r="272" spans="1:107" x14ac:dyDescent="0.2">
      <c r="A272">
        <f>ROW(Source!A197)</f>
        <v>197</v>
      </c>
      <c r="B272">
        <v>42104813</v>
      </c>
      <c r="C272">
        <v>42105705</v>
      </c>
      <c r="D272">
        <v>38107319</v>
      </c>
      <c r="E272">
        <v>1</v>
      </c>
      <c r="F272">
        <v>1</v>
      </c>
      <c r="G272">
        <v>1</v>
      </c>
      <c r="H272">
        <v>3</v>
      </c>
      <c r="I272" t="s">
        <v>729</v>
      </c>
      <c r="J272" t="s">
        <v>730</v>
      </c>
      <c r="K272" t="s">
        <v>731</v>
      </c>
      <c r="L272">
        <v>1296</v>
      </c>
      <c r="N272">
        <v>1002</v>
      </c>
      <c r="O272" t="s">
        <v>67</v>
      </c>
      <c r="P272" t="s">
        <v>67</v>
      </c>
      <c r="Q272">
        <v>1</v>
      </c>
      <c r="W272">
        <v>0</v>
      </c>
      <c r="X272">
        <v>-1612727988</v>
      </c>
      <c r="Y272">
        <v>32.4</v>
      </c>
      <c r="AA272">
        <v>162.62</v>
      </c>
      <c r="AB272">
        <v>0</v>
      </c>
      <c r="AC272">
        <v>0</v>
      </c>
      <c r="AD272">
        <v>0</v>
      </c>
      <c r="AE272">
        <v>47</v>
      </c>
      <c r="AF272">
        <v>0</v>
      </c>
      <c r="AG272">
        <v>0</v>
      </c>
      <c r="AH272">
        <v>0</v>
      </c>
      <c r="AI272">
        <v>3.46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32.4</v>
      </c>
      <c r="AU272" t="s">
        <v>3</v>
      </c>
      <c r="AV272">
        <v>0</v>
      </c>
      <c r="AW272">
        <v>2</v>
      </c>
      <c r="AX272">
        <v>42105724</v>
      </c>
      <c r="AY272">
        <v>1</v>
      </c>
      <c r="AZ272">
        <v>0</v>
      </c>
      <c r="BA272">
        <v>257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Y272*Source!I197</f>
        <v>0.61236000000000002</v>
      </c>
      <c r="CY272">
        <f t="shared" si="63"/>
        <v>162.62</v>
      </c>
      <c r="CZ272">
        <f t="shared" si="64"/>
        <v>47</v>
      </c>
      <c r="DA272">
        <f t="shared" si="65"/>
        <v>3.46</v>
      </c>
      <c r="DB272">
        <f t="shared" si="66"/>
        <v>1522.8</v>
      </c>
      <c r="DC272">
        <f t="shared" si="67"/>
        <v>0</v>
      </c>
    </row>
    <row r="273" spans="1:107" x14ac:dyDescent="0.2">
      <c r="A273">
        <f>ROW(Source!A197)</f>
        <v>197</v>
      </c>
      <c r="B273">
        <v>42104813</v>
      </c>
      <c r="C273">
        <v>42105705</v>
      </c>
      <c r="D273">
        <v>38108036</v>
      </c>
      <c r="E273">
        <v>1</v>
      </c>
      <c r="F273">
        <v>1</v>
      </c>
      <c r="G273">
        <v>1</v>
      </c>
      <c r="H273">
        <v>3</v>
      </c>
      <c r="I273" t="s">
        <v>732</v>
      </c>
      <c r="J273" t="s">
        <v>733</v>
      </c>
      <c r="K273" t="s">
        <v>734</v>
      </c>
      <c r="L273">
        <v>1339</v>
      </c>
      <c r="N273">
        <v>1007</v>
      </c>
      <c r="O273" t="s">
        <v>449</v>
      </c>
      <c r="P273" t="s">
        <v>449</v>
      </c>
      <c r="Q273">
        <v>1</v>
      </c>
      <c r="W273">
        <v>0</v>
      </c>
      <c r="X273">
        <v>455834906</v>
      </c>
      <c r="Y273">
        <v>0.08</v>
      </c>
      <c r="AA273">
        <v>5852</v>
      </c>
      <c r="AB273">
        <v>0</v>
      </c>
      <c r="AC273">
        <v>0</v>
      </c>
      <c r="AD273">
        <v>0</v>
      </c>
      <c r="AE273">
        <v>1100</v>
      </c>
      <c r="AF273">
        <v>0</v>
      </c>
      <c r="AG273">
        <v>0</v>
      </c>
      <c r="AH273">
        <v>0</v>
      </c>
      <c r="AI273">
        <v>5.32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0.08</v>
      </c>
      <c r="AU273" t="s">
        <v>3</v>
      </c>
      <c r="AV273">
        <v>0</v>
      </c>
      <c r="AW273">
        <v>2</v>
      </c>
      <c r="AX273">
        <v>42105726</v>
      </c>
      <c r="AY273">
        <v>1</v>
      </c>
      <c r="AZ273">
        <v>0</v>
      </c>
      <c r="BA273">
        <v>259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Y273*Source!I197</f>
        <v>1.5120000000000001E-3</v>
      </c>
      <c r="CY273">
        <f t="shared" si="63"/>
        <v>5852</v>
      </c>
      <c r="CZ273">
        <f t="shared" si="64"/>
        <v>1100</v>
      </c>
      <c r="DA273">
        <f t="shared" si="65"/>
        <v>5.32</v>
      </c>
      <c r="DB273">
        <f t="shared" si="66"/>
        <v>88</v>
      </c>
      <c r="DC273">
        <f t="shared" si="67"/>
        <v>0</v>
      </c>
    </row>
    <row r="274" spans="1:107" x14ac:dyDescent="0.2">
      <c r="A274">
        <f>ROW(Source!A197)</f>
        <v>197</v>
      </c>
      <c r="B274">
        <v>42104813</v>
      </c>
      <c r="C274">
        <v>42105705</v>
      </c>
      <c r="D274">
        <v>38122510</v>
      </c>
      <c r="E274">
        <v>1</v>
      </c>
      <c r="F274">
        <v>1</v>
      </c>
      <c r="G274">
        <v>1</v>
      </c>
      <c r="H274">
        <v>3</v>
      </c>
      <c r="I274" t="s">
        <v>319</v>
      </c>
      <c r="J274" t="s">
        <v>322</v>
      </c>
      <c r="K274" t="s">
        <v>320</v>
      </c>
      <c r="L274">
        <v>1327</v>
      </c>
      <c r="N274">
        <v>1005</v>
      </c>
      <c r="O274" t="s">
        <v>321</v>
      </c>
      <c r="P274" t="s">
        <v>321</v>
      </c>
      <c r="Q274">
        <v>1</v>
      </c>
      <c r="W274">
        <v>1</v>
      </c>
      <c r="X274">
        <v>18916195</v>
      </c>
      <c r="Y274">
        <v>-100</v>
      </c>
      <c r="AA274">
        <v>1037.07</v>
      </c>
      <c r="AB274">
        <v>0</v>
      </c>
      <c r="AC274">
        <v>0</v>
      </c>
      <c r="AD274">
        <v>0</v>
      </c>
      <c r="AE274">
        <v>207</v>
      </c>
      <c r="AF274">
        <v>0</v>
      </c>
      <c r="AG274">
        <v>0</v>
      </c>
      <c r="AH274">
        <v>0</v>
      </c>
      <c r="AI274">
        <v>5.01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-100</v>
      </c>
      <c r="AU274" t="s">
        <v>3</v>
      </c>
      <c r="AV274">
        <v>0</v>
      </c>
      <c r="AW274">
        <v>2</v>
      </c>
      <c r="AX274">
        <v>42105727</v>
      </c>
      <c r="AY274">
        <v>1</v>
      </c>
      <c r="AZ274">
        <v>6144</v>
      </c>
      <c r="BA274">
        <v>260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Y274*Source!I197</f>
        <v>-1.8900000000000001</v>
      </c>
      <c r="CY274">
        <f t="shared" si="63"/>
        <v>1037.07</v>
      </c>
      <c r="CZ274">
        <f t="shared" si="64"/>
        <v>207</v>
      </c>
      <c r="DA274">
        <f t="shared" si="65"/>
        <v>5.01</v>
      </c>
      <c r="DB274">
        <f t="shared" si="66"/>
        <v>-20700</v>
      </c>
      <c r="DC274">
        <f t="shared" si="67"/>
        <v>0</v>
      </c>
    </row>
    <row r="275" spans="1:107" x14ac:dyDescent="0.2">
      <c r="A275">
        <f>ROW(Source!A197)</f>
        <v>197</v>
      </c>
      <c r="B275">
        <v>42104813</v>
      </c>
      <c r="C275">
        <v>42105705</v>
      </c>
      <c r="D275">
        <v>38123506</v>
      </c>
      <c r="E275">
        <v>1</v>
      </c>
      <c r="F275">
        <v>1</v>
      </c>
      <c r="G275">
        <v>1</v>
      </c>
      <c r="H275">
        <v>3</v>
      </c>
      <c r="I275" t="s">
        <v>324</v>
      </c>
      <c r="J275" t="s">
        <v>326</v>
      </c>
      <c r="K275" t="s">
        <v>325</v>
      </c>
      <c r="L275">
        <v>1327</v>
      </c>
      <c r="N275">
        <v>1005</v>
      </c>
      <c r="O275" t="s">
        <v>321</v>
      </c>
      <c r="P275" t="s">
        <v>321</v>
      </c>
      <c r="Q275">
        <v>1</v>
      </c>
      <c r="W275">
        <v>0</v>
      </c>
      <c r="X275">
        <v>545851282</v>
      </c>
      <c r="Y275">
        <v>100</v>
      </c>
      <c r="AA275">
        <v>2911.58</v>
      </c>
      <c r="AB275">
        <v>0</v>
      </c>
      <c r="AC275">
        <v>0</v>
      </c>
      <c r="AD275">
        <v>0</v>
      </c>
      <c r="AE275">
        <v>1516.45</v>
      </c>
      <c r="AF275">
        <v>0</v>
      </c>
      <c r="AG275">
        <v>0</v>
      </c>
      <c r="AH275">
        <v>0</v>
      </c>
      <c r="AI275">
        <v>1.92</v>
      </c>
      <c r="AJ275">
        <v>1</v>
      </c>
      <c r="AK275">
        <v>1</v>
      </c>
      <c r="AL275">
        <v>1</v>
      </c>
      <c r="AN275">
        <v>0</v>
      </c>
      <c r="AO275">
        <v>0</v>
      </c>
      <c r="AP275">
        <v>0</v>
      </c>
      <c r="AQ275">
        <v>0</v>
      </c>
      <c r="AR275">
        <v>0</v>
      </c>
      <c r="AS275" t="s">
        <v>3</v>
      </c>
      <c r="AT275">
        <v>100</v>
      </c>
      <c r="AU275" t="s">
        <v>3</v>
      </c>
      <c r="AV275">
        <v>0</v>
      </c>
      <c r="AW275">
        <v>1</v>
      </c>
      <c r="AX275">
        <v>-1</v>
      </c>
      <c r="AY275">
        <v>0</v>
      </c>
      <c r="AZ275">
        <v>0</v>
      </c>
      <c r="BA275" t="s">
        <v>3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Y275*Source!I197</f>
        <v>1.8900000000000001</v>
      </c>
      <c r="CY275">
        <f t="shared" si="63"/>
        <v>2911.58</v>
      </c>
      <c r="CZ275">
        <f t="shared" si="64"/>
        <v>1516.45</v>
      </c>
      <c r="DA275">
        <f t="shared" si="65"/>
        <v>1.92</v>
      </c>
      <c r="DB275">
        <f t="shared" si="66"/>
        <v>151645</v>
      </c>
      <c r="DC275">
        <f t="shared" si="67"/>
        <v>0</v>
      </c>
    </row>
    <row r="276" spans="1:107" x14ac:dyDescent="0.2">
      <c r="A276">
        <f>ROW(Source!A197)</f>
        <v>197</v>
      </c>
      <c r="B276">
        <v>42104813</v>
      </c>
      <c r="C276">
        <v>42105705</v>
      </c>
      <c r="D276">
        <v>38136131</v>
      </c>
      <c r="E276">
        <v>1</v>
      </c>
      <c r="F276">
        <v>1</v>
      </c>
      <c r="G276">
        <v>1</v>
      </c>
      <c r="H276">
        <v>3</v>
      </c>
      <c r="I276" t="s">
        <v>735</v>
      </c>
      <c r="J276" t="s">
        <v>736</v>
      </c>
      <c r="K276" t="s">
        <v>737</v>
      </c>
      <c r="L276">
        <v>1339</v>
      </c>
      <c r="N276">
        <v>1007</v>
      </c>
      <c r="O276" t="s">
        <v>449</v>
      </c>
      <c r="P276" t="s">
        <v>449</v>
      </c>
      <c r="Q276">
        <v>1</v>
      </c>
      <c r="W276">
        <v>0</v>
      </c>
      <c r="X276">
        <v>-879503420</v>
      </c>
      <c r="Y276">
        <v>0.105</v>
      </c>
      <c r="AA276">
        <v>3293.02</v>
      </c>
      <c r="AB276">
        <v>0</v>
      </c>
      <c r="AC276">
        <v>0</v>
      </c>
      <c r="AD276">
        <v>0</v>
      </c>
      <c r="AE276">
        <v>458</v>
      </c>
      <c r="AF276">
        <v>0</v>
      </c>
      <c r="AG276">
        <v>0</v>
      </c>
      <c r="AH276">
        <v>0</v>
      </c>
      <c r="AI276">
        <v>7.19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0.105</v>
      </c>
      <c r="AU276" t="s">
        <v>3</v>
      </c>
      <c r="AV276">
        <v>0</v>
      </c>
      <c r="AW276">
        <v>2</v>
      </c>
      <c r="AX276">
        <v>42105728</v>
      </c>
      <c r="AY276">
        <v>1</v>
      </c>
      <c r="AZ276">
        <v>0</v>
      </c>
      <c r="BA276">
        <v>261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Y276*Source!I197</f>
        <v>1.9845000000000002E-3</v>
      </c>
      <c r="CY276">
        <f t="shared" si="63"/>
        <v>3293.02</v>
      </c>
      <c r="CZ276">
        <f t="shared" si="64"/>
        <v>458</v>
      </c>
      <c r="DA276">
        <f t="shared" si="65"/>
        <v>7.19</v>
      </c>
      <c r="DB276">
        <f t="shared" si="66"/>
        <v>48.09</v>
      </c>
      <c r="DC276">
        <f t="shared" si="67"/>
        <v>0</v>
      </c>
    </row>
    <row r="277" spans="1:107" x14ac:dyDescent="0.2">
      <c r="A277">
        <f>ROW(Source!A201)</f>
        <v>201</v>
      </c>
      <c r="B277">
        <v>42104813</v>
      </c>
      <c r="C277">
        <v>42105732</v>
      </c>
      <c r="D277">
        <v>18410171</v>
      </c>
      <c r="E277">
        <v>1</v>
      </c>
      <c r="F277">
        <v>1</v>
      </c>
      <c r="G277">
        <v>1</v>
      </c>
      <c r="H277">
        <v>1</v>
      </c>
      <c r="I277" t="s">
        <v>482</v>
      </c>
      <c r="J277" t="s">
        <v>3</v>
      </c>
      <c r="K277" t="s">
        <v>483</v>
      </c>
      <c r="L277">
        <v>1369</v>
      </c>
      <c r="N277">
        <v>1013</v>
      </c>
      <c r="O277" t="s">
        <v>437</v>
      </c>
      <c r="P277" t="s">
        <v>437</v>
      </c>
      <c r="Q277">
        <v>1</v>
      </c>
      <c r="W277">
        <v>0</v>
      </c>
      <c r="X277">
        <v>1151098980</v>
      </c>
      <c r="Y277">
        <v>383.06</v>
      </c>
      <c r="AA277">
        <v>0</v>
      </c>
      <c r="AB277">
        <v>0</v>
      </c>
      <c r="AC277">
        <v>0</v>
      </c>
      <c r="AD277">
        <v>260.7</v>
      </c>
      <c r="AE277">
        <v>0</v>
      </c>
      <c r="AF277">
        <v>0</v>
      </c>
      <c r="AG277">
        <v>0</v>
      </c>
      <c r="AH277">
        <v>260.7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383.06</v>
      </c>
      <c r="AU277" t="s">
        <v>3</v>
      </c>
      <c r="AV277">
        <v>1</v>
      </c>
      <c r="AW277">
        <v>2</v>
      </c>
      <c r="AX277">
        <v>42105739</v>
      </c>
      <c r="AY277">
        <v>1</v>
      </c>
      <c r="AZ277">
        <v>0</v>
      </c>
      <c r="BA277">
        <v>262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Y277*Source!I201</f>
        <v>4.21366</v>
      </c>
      <c r="CY277">
        <f>AD277</f>
        <v>260.7</v>
      </c>
      <c r="CZ277">
        <f>AH277</f>
        <v>260.7</v>
      </c>
      <c r="DA277">
        <f>AL277</f>
        <v>1</v>
      </c>
      <c r="DB277">
        <f t="shared" si="66"/>
        <v>99863.74</v>
      </c>
      <c r="DC277">
        <f t="shared" si="67"/>
        <v>0</v>
      </c>
    </row>
    <row r="278" spans="1:107" x14ac:dyDescent="0.2">
      <c r="A278">
        <f>ROW(Source!A201)</f>
        <v>201</v>
      </c>
      <c r="B278">
        <v>42104813</v>
      </c>
      <c r="C278">
        <v>42105732</v>
      </c>
      <c r="D278">
        <v>121548</v>
      </c>
      <c r="E278">
        <v>1</v>
      </c>
      <c r="F278">
        <v>1</v>
      </c>
      <c r="G278">
        <v>1</v>
      </c>
      <c r="H278">
        <v>1</v>
      </c>
      <c r="I278" t="s">
        <v>30</v>
      </c>
      <c r="J278" t="s">
        <v>3</v>
      </c>
      <c r="K278" t="s">
        <v>440</v>
      </c>
      <c r="L278">
        <v>608254</v>
      </c>
      <c r="N278">
        <v>1013</v>
      </c>
      <c r="O278" t="s">
        <v>441</v>
      </c>
      <c r="P278" t="s">
        <v>441</v>
      </c>
      <c r="Q278">
        <v>1</v>
      </c>
      <c r="W278">
        <v>0</v>
      </c>
      <c r="X278">
        <v>-185737400</v>
      </c>
      <c r="Y278">
        <v>1.1599999999999999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1.1599999999999999</v>
      </c>
      <c r="AU278" t="s">
        <v>3</v>
      </c>
      <c r="AV278">
        <v>2</v>
      </c>
      <c r="AW278">
        <v>2</v>
      </c>
      <c r="AX278">
        <v>42105740</v>
      </c>
      <c r="AY278">
        <v>1</v>
      </c>
      <c r="AZ278">
        <v>0</v>
      </c>
      <c r="BA278">
        <v>263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Y278*Source!I201</f>
        <v>1.2759999999999999E-2</v>
      </c>
      <c r="CY278">
        <f>AD278</f>
        <v>0</v>
      </c>
      <c r="CZ278">
        <f>AH278</f>
        <v>0</v>
      </c>
      <c r="DA278">
        <f>AL278</f>
        <v>1</v>
      </c>
      <c r="DB278">
        <f t="shared" si="66"/>
        <v>0</v>
      </c>
      <c r="DC278">
        <f t="shared" si="67"/>
        <v>0</v>
      </c>
    </row>
    <row r="279" spans="1:107" x14ac:dyDescent="0.2">
      <c r="A279">
        <f>ROW(Source!A201)</f>
        <v>201</v>
      </c>
      <c r="B279">
        <v>42104813</v>
      </c>
      <c r="C279">
        <v>42105732</v>
      </c>
      <c r="D279">
        <v>38164735</v>
      </c>
      <c r="E279">
        <v>1</v>
      </c>
      <c r="F279">
        <v>1</v>
      </c>
      <c r="G279">
        <v>1</v>
      </c>
      <c r="H279">
        <v>2</v>
      </c>
      <c r="I279" t="s">
        <v>442</v>
      </c>
      <c r="J279" t="s">
        <v>443</v>
      </c>
      <c r="K279" t="s">
        <v>444</v>
      </c>
      <c r="L279">
        <v>1368</v>
      </c>
      <c r="N279">
        <v>1011</v>
      </c>
      <c r="O279" t="s">
        <v>445</v>
      </c>
      <c r="P279" t="s">
        <v>445</v>
      </c>
      <c r="Q279">
        <v>1</v>
      </c>
      <c r="W279">
        <v>0</v>
      </c>
      <c r="X279">
        <v>344519037</v>
      </c>
      <c r="Y279">
        <v>1.1599999999999999</v>
      </c>
      <c r="AA279">
        <v>0</v>
      </c>
      <c r="AB279">
        <v>404.19</v>
      </c>
      <c r="AC279">
        <v>392.31</v>
      </c>
      <c r="AD279">
        <v>0</v>
      </c>
      <c r="AE279">
        <v>0</v>
      </c>
      <c r="AF279">
        <v>31.26</v>
      </c>
      <c r="AG279">
        <v>13.5</v>
      </c>
      <c r="AH279">
        <v>0</v>
      </c>
      <c r="AI279">
        <v>1</v>
      </c>
      <c r="AJ279">
        <v>12.93</v>
      </c>
      <c r="AK279">
        <v>29.06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1.1599999999999999</v>
      </c>
      <c r="AU279" t="s">
        <v>3</v>
      </c>
      <c r="AV279">
        <v>0</v>
      </c>
      <c r="AW279">
        <v>2</v>
      </c>
      <c r="AX279">
        <v>42105741</v>
      </c>
      <c r="AY279">
        <v>1</v>
      </c>
      <c r="AZ279">
        <v>0</v>
      </c>
      <c r="BA279">
        <v>264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Y279*Source!I201</f>
        <v>1.2759999999999999E-2</v>
      </c>
      <c r="CY279">
        <f>AB279</f>
        <v>404.19</v>
      </c>
      <c r="CZ279">
        <f>AF279</f>
        <v>31.26</v>
      </c>
      <c r="DA279">
        <f>AJ279</f>
        <v>12.93</v>
      </c>
      <c r="DB279">
        <f t="shared" si="66"/>
        <v>36.26</v>
      </c>
      <c r="DC279">
        <f t="shared" si="67"/>
        <v>15.66</v>
      </c>
    </row>
    <row r="280" spans="1:107" x14ac:dyDescent="0.2">
      <c r="A280">
        <f>ROW(Source!A201)</f>
        <v>201</v>
      </c>
      <c r="B280">
        <v>42104813</v>
      </c>
      <c r="C280">
        <v>42105732</v>
      </c>
      <c r="D280">
        <v>38136127</v>
      </c>
      <c r="E280">
        <v>1</v>
      </c>
      <c r="F280">
        <v>1</v>
      </c>
      <c r="G280">
        <v>1</v>
      </c>
      <c r="H280">
        <v>3</v>
      </c>
      <c r="I280" t="s">
        <v>446</v>
      </c>
      <c r="J280" t="s">
        <v>447</v>
      </c>
      <c r="K280" t="s">
        <v>448</v>
      </c>
      <c r="L280">
        <v>1339</v>
      </c>
      <c r="N280">
        <v>1007</v>
      </c>
      <c r="O280" t="s">
        <v>449</v>
      </c>
      <c r="P280" t="s">
        <v>449</v>
      </c>
      <c r="Q280">
        <v>1</v>
      </c>
      <c r="W280">
        <v>0</v>
      </c>
      <c r="X280">
        <v>298602793</v>
      </c>
      <c r="Y280">
        <v>4.4000000000000004</v>
      </c>
      <c r="AA280">
        <v>3304.14</v>
      </c>
      <c r="AB280">
        <v>0</v>
      </c>
      <c r="AC280">
        <v>0</v>
      </c>
      <c r="AD280">
        <v>0</v>
      </c>
      <c r="AE280">
        <v>517.89</v>
      </c>
      <c r="AF280">
        <v>0</v>
      </c>
      <c r="AG280">
        <v>0</v>
      </c>
      <c r="AH280">
        <v>0</v>
      </c>
      <c r="AI280">
        <v>6.38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4.4000000000000004</v>
      </c>
      <c r="AU280" t="s">
        <v>3</v>
      </c>
      <c r="AV280">
        <v>0</v>
      </c>
      <c r="AW280">
        <v>2</v>
      </c>
      <c r="AX280">
        <v>42105742</v>
      </c>
      <c r="AY280">
        <v>1</v>
      </c>
      <c r="AZ280">
        <v>0</v>
      </c>
      <c r="BA280">
        <v>265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Y280*Source!I201</f>
        <v>4.8399999999999999E-2</v>
      </c>
      <c r="CY280">
        <f>AA280</f>
        <v>3304.14</v>
      </c>
      <c r="CZ280">
        <f>AE280</f>
        <v>517.89</v>
      </c>
      <c r="DA280">
        <f>AI280</f>
        <v>6.38</v>
      </c>
      <c r="DB280">
        <f t="shared" si="66"/>
        <v>2278.7199999999998</v>
      </c>
      <c r="DC280">
        <f t="shared" si="67"/>
        <v>0</v>
      </c>
    </row>
    <row r="281" spans="1:107" x14ac:dyDescent="0.2">
      <c r="A281">
        <f>ROW(Source!A201)</f>
        <v>201</v>
      </c>
      <c r="B281">
        <v>42104813</v>
      </c>
      <c r="C281">
        <v>42105732</v>
      </c>
      <c r="D281">
        <v>38140638</v>
      </c>
      <c r="E281">
        <v>1</v>
      </c>
      <c r="F281">
        <v>1</v>
      </c>
      <c r="G281">
        <v>1</v>
      </c>
      <c r="H281">
        <v>3</v>
      </c>
      <c r="I281" t="s">
        <v>450</v>
      </c>
      <c r="J281" t="s">
        <v>451</v>
      </c>
      <c r="K281" t="s">
        <v>452</v>
      </c>
      <c r="L281">
        <v>1339</v>
      </c>
      <c r="N281">
        <v>1007</v>
      </c>
      <c r="O281" t="s">
        <v>449</v>
      </c>
      <c r="P281" t="s">
        <v>449</v>
      </c>
      <c r="Q281">
        <v>1</v>
      </c>
      <c r="W281">
        <v>0</v>
      </c>
      <c r="X281">
        <v>619799737</v>
      </c>
      <c r="Y281">
        <v>0.35</v>
      </c>
      <c r="AA281">
        <v>21.28</v>
      </c>
      <c r="AB281">
        <v>0</v>
      </c>
      <c r="AC281">
        <v>0</v>
      </c>
      <c r="AD281">
        <v>0</v>
      </c>
      <c r="AE281">
        <v>2.44</v>
      </c>
      <c r="AF281">
        <v>0</v>
      </c>
      <c r="AG281">
        <v>0</v>
      </c>
      <c r="AH281">
        <v>0</v>
      </c>
      <c r="AI281">
        <v>8.7200000000000006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0.35</v>
      </c>
      <c r="AU281" t="s">
        <v>3</v>
      </c>
      <c r="AV281">
        <v>0</v>
      </c>
      <c r="AW281">
        <v>2</v>
      </c>
      <c r="AX281">
        <v>42105743</v>
      </c>
      <c r="AY281">
        <v>1</v>
      </c>
      <c r="AZ281">
        <v>0</v>
      </c>
      <c r="BA281">
        <v>266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Y281*Source!I201</f>
        <v>3.8499999999999997E-3</v>
      </c>
      <c r="CY281">
        <f>AA281</f>
        <v>21.28</v>
      </c>
      <c r="CZ281">
        <f>AE281</f>
        <v>2.44</v>
      </c>
      <c r="DA281">
        <f>AI281</f>
        <v>8.7200000000000006</v>
      </c>
      <c r="DB281">
        <f t="shared" si="66"/>
        <v>0.85</v>
      </c>
      <c r="DC281">
        <f t="shared" si="67"/>
        <v>0</v>
      </c>
    </row>
    <row r="282" spans="1:107" x14ac:dyDescent="0.2">
      <c r="A282">
        <f>ROW(Source!A201)</f>
        <v>201</v>
      </c>
      <c r="B282">
        <v>42104813</v>
      </c>
      <c r="C282">
        <v>42105732</v>
      </c>
      <c r="D282">
        <v>38164074</v>
      </c>
      <c r="E282">
        <v>1</v>
      </c>
      <c r="F282">
        <v>1</v>
      </c>
      <c r="G282">
        <v>1</v>
      </c>
      <c r="H282">
        <v>3</v>
      </c>
      <c r="I282" t="s">
        <v>26</v>
      </c>
      <c r="J282" t="s">
        <v>29</v>
      </c>
      <c r="K282" t="s">
        <v>27</v>
      </c>
      <c r="L282">
        <v>1348</v>
      </c>
      <c r="N282">
        <v>1009</v>
      </c>
      <c r="O282" t="s">
        <v>28</v>
      </c>
      <c r="P282" t="s">
        <v>28</v>
      </c>
      <c r="Q282">
        <v>1000</v>
      </c>
      <c r="W282">
        <v>0</v>
      </c>
      <c r="X282">
        <v>1876412176</v>
      </c>
      <c r="Y282">
        <v>8.1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0</v>
      </c>
      <c r="AP282">
        <v>0</v>
      </c>
      <c r="AQ282">
        <v>0</v>
      </c>
      <c r="AR282">
        <v>0</v>
      </c>
      <c r="AS282" t="s">
        <v>3</v>
      </c>
      <c r="AT282">
        <v>8.1</v>
      </c>
      <c r="AU282" t="s">
        <v>3</v>
      </c>
      <c r="AV282">
        <v>0</v>
      </c>
      <c r="AW282">
        <v>2</v>
      </c>
      <c r="AX282">
        <v>42105744</v>
      </c>
      <c r="AY282">
        <v>1</v>
      </c>
      <c r="AZ282">
        <v>0</v>
      </c>
      <c r="BA282">
        <v>267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Y282*Source!I201</f>
        <v>8.9099999999999985E-2</v>
      </c>
      <c r="CY282">
        <f>AA282</f>
        <v>0</v>
      </c>
      <c r="CZ282">
        <f>AE282</f>
        <v>0</v>
      </c>
      <c r="DA282">
        <f>AI282</f>
        <v>1</v>
      </c>
      <c r="DB282">
        <f t="shared" si="66"/>
        <v>0</v>
      </c>
      <c r="DC282">
        <f t="shared" si="67"/>
        <v>0</v>
      </c>
    </row>
    <row r="283" spans="1:107" x14ac:dyDescent="0.2">
      <c r="A283">
        <f>ROW(Source!A203)</f>
        <v>203</v>
      </c>
      <c r="B283">
        <v>42104813</v>
      </c>
      <c r="C283">
        <v>42105746</v>
      </c>
      <c r="D283">
        <v>18410572</v>
      </c>
      <c r="E283">
        <v>1</v>
      </c>
      <c r="F283">
        <v>1</v>
      </c>
      <c r="G283">
        <v>1</v>
      </c>
      <c r="H283">
        <v>1</v>
      </c>
      <c r="I283" t="s">
        <v>461</v>
      </c>
      <c r="J283" t="s">
        <v>3</v>
      </c>
      <c r="K283" t="s">
        <v>462</v>
      </c>
      <c r="L283">
        <v>1369</v>
      </c>
      <c r="N283">
        <v>1013</v>
      </c>
      <c r="O283" t="s">
        <v>437</v>
      </c>
      <c r="P283" t="s">
        <v>437</v>
      </c>
      <c r="Q283">
        <v>1</v>
      </c>
      <c r="W283">
        <v>0</v>
      </c>
      <c r="X283">
        <v>-546915240</v>
      </c>
      <c r="Y283">
        <v>50.094000000000001</v>
      </c>
      <c r="AA283">
        <v>0</v>
      </c>
      <c r="AB283">
        <v>0</v>
      </c>
      <c r="AC283">
        <v>0</v>
      </c>
      <c r="AD283">
        <v>254.01</v>
      </c>
      <c r="AE283">
        <v>0</v>
      </c>
      <c r="AF283">
        <v>0</v>
      </c>
      <c r="AG283">
        <v>0</v>
      </c>
      <c r="AH283">
        <v>254.01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1</v>
      </c>
      <c r="AQ283">
        <v>0</v>
      </c>
      <c r="AR283">
        <v>0</v>
      </c>
      <c r="AS283" t="s">
        <v>3</v>
      </c>
      <c r="AT283">
        <v>43.56</v>
      </c>
      <c r="AU283" t="s">
        <v>53</v>
      </c>
      <c r="AV283">
        <v>1</v>
      </c>
      <c r="AW283">
        <v>2</v>
      </c>
      <c r="AX283">
        <v>42105757</v>
      </c>
      <c r="AY283">
        <v>1</v>
      </c>
      <c r="AZ283">
        <v>0</v>
      </c>
      <c r="BA283">
        <v>268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Y283*Source!I203</f>
        <v>0.55103400000000002</v>
      </c>
      <c r="CY283">
        <f>AD283</f>
        <v>254.01</v>
      </c>
      <c r="CZ283">
        <f>AH283</f>
        <v>254.01</v>
      </c>
      <c r="DA283">
        <f>AL283</f>
        <v>1</v>
      </c>
      <c r="DB283">
        <f>ROUND((ROUND(AT283*CZ283,2)*1.15),6)</f>
        <v>12724.382</v>
      </c>
      <c r="DC283">
        <f>ROUND((ROUND(AT283*AG283,2)*1.15),6)</f>
        <v>0</v>
      </c>
    </row>
    <row r="284" spans="1:107" x14ac:dyDescent="0.2">
      <c r="A284">
        <f>ROW(Source!A203)</f>
        <v>203</v>
      </c>
      <c r="B284">
        <v>42104813</v>
      </c>
      <c r="C284">
        <v>42105746</v>
      </c>
      <c r="D284">
        <v>121548</v>
      </c>
      <c r="E284">
        <v>1</v>
      </c>
      <c r="F284">
        <v>1</v>
      </c>
      <c r="G284">
        <v>1</v>
      </c>
      <c r="H284">
        <v>1</v>
      </c>
      <c r="I284" t="s">
        <v>30</v>
      </c>
      <c r="J284" t="s">
        <v>3</v>
      </c>
      <c r="K284" t="s">
        <v>440</v>
      </c>
      <c r="L284">
        <v>608254</v>
      </c>
      <c r="N284">
        <v>1013</v>
      </c>
      <c r="O284" t="s">
        <v>441</v>
      </c>
      <c r="P284" t="s">
        <v>441</v>
      </c>
      <c r="Q284">
        <v>1</v>
      </c>
      <c r="W284">
        <v>0</v>
      </c>
      <c r="X284">
        <v>-185737400</v>
      </c>
      <c r="Y284">
        <v>2.5000000000000001E-2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1</v>
      </c>
      <c r="AQ284">
        <v>0</v>
      </c>
      <c r="AR284">
        <v>0</v>
      </c>
      <c r="AS284" t="s">
        <v>3</v>
      </c>
      <c r="AT284">
        <v>0.02</v>
      </c>
      <c r="AU284" t="s">
        <v>52</v>
      </c>
      <c r="AV284">
        <v>2</v>
      </c>
      <c r="AW284">
        <v>2</v>
      </c>
      <c r="AX284">
        <v>42105758</v>
      </c>
      <c r="AY284">
        <v>1</v>
      </c>
      <c r="AZ284">
        <v>0</v>
      </c>
      <c r="BA284">
        <v>269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Y284*Source!I203</f>
        <v>2.7500000000000002E-4</v>
      </c>
      <c r="CY284">
        <f>AD284</f>
        <v>0</v>
      </c>
      <c r="CZ284">
        <f>AH284</f>
        <v>0</v>
      </c>
      <c r="DA284">
        <f>AL284</f>
        <v>1</v>
      </c>
      <c r="DB284">
        <f>ROUND((ROUND(AT284*CZ284,2)*1.25),6)</f>
        <v>0</v>
      </c>
      <c r="DC284">
        <f>ROUND((ROUND(AT284*AG284,2)*1.25),6)</f>
        <v>0</v>
      </c>
    </row>
    <row r="285" spans="1:107" x14ac:dyDescent="0.2">
      <c r="A285">
        <f>ROW(Source!A203)</f>
        <v>203</v>
      </c>
      <c r="B285">
        <v>42104813</v>
      </c>
      <c r="C285">
        <v>42105746</v>
      </c>
      <c r="D285">
        <v>38164733</v>
      </c>
      <c r="E285">
        <v>1</v>
      </c>
      <c r="F285">
        <v>1</v>
      </c>
      <c r="G285">
        <v>1</v>
      </c>
      <c r="H285">
        <v>2</v>
      </c>
      <c r="I285" t="s">
        <v>463</v>
      </c>
      <c r="J285" t="s">
        <v>464</v>
      </c>
      <c r="K285" t="s">
        <v>465</v>
      </c>
      <c r="L285">
        <v>1368</v>
      </c>
      <c r="N285">
        <v>1011</v>
      </c>
      <c r="O285" t="s">
        <v>445</v>
      </c>
      <c r="P285" t="s">
        <v>445</v>
      </c>
      <c r="Q285">
        <v>1</v>
      </c>
      <c r="W285">
        <v>0</v>
      </c>
      <c r="X285">
        <v>-1902254956</v>
      </c>
      <c r="Y285">
        <v>2.5000000000000001E-2</v>
      </c>
      <c r="AA285">
        <v>0</v>
      </c>
      <c r="AB285">
        <v>375.9</v>
      </c>
      <c r="AC285">
        <v>337.1</v>
      </c>
      <c r="AD285">
        <v>0</v>
      </c>
      <c r="AE285">
        <v>0</v>
      </c>
      <c r="AF285">
        <v>27.66</v>
      </c>
      <c r="AG285">
        <v>11.6</v>
      </c>
      <c r="AH285">
        <v>0</v>
      </c>
      <c r="AI285">
        <v>1</v>
      </c>
      <c r="AJ285">
        <v>13.59</v>
      </c>
      <c r="AK285">
        <v>29.06</v>
      </c>
      <c r="AL285">
        <v>1</v>
      </c>
      <c r="AN285">
        <v>0</v>
      </c>
      <c r="AO285">
        <v>1</v>
      </c>
      <c r="AP285">
        <v>1</v>
      </c>
      <c r="AQ285">
        <v>0</v>
      </c>
      <c r="AR285">
        <v>0</v>
      </c>
      <c r="AS285" t="s">
        <v>3</v>
      </c>
      <c r="AT285">
        <v>0.02</v>
      </c>
      <c r="AU285" t="s">
        <v>52</v>
      </c>
      <c r="AV285">
        <v>0</v>
      </c>
      <c r="AW285">
        <v>2</v>
      </c>
      <c r="AX285">
        <v>42105759</v>
      </c>
      <c r="AY285">
        <v>1</v>
      </c>
      <c r="AZ285">
        <v>0</v>
      </c>
      <c r="BA285">
        <v>270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Y285*Source!I203</f>
        <v>2.7500000000000002E-4</v>
      </c>
      <c r="CY285">
        <f>AB285</f>
        <v>375.9</v>
      </c>
      <c r="CZ285">
        <f>AF285</f>
        <v>27.66</v>
      </c>
      <c r="DA285">
        <f>AJ285</f>
        <v>13.59</v>
      </c>
      <c r="DB285">
        <f>ROUND((ROUND(AT285*CZ285,2)*1.25),6)</f>
        <v>0.6875</v>
      </c>
      <c r="DC285">
        <f>ROUND((ROUND(AT285*AG285,2)*1.25),6)</f>
        <v>0.28749999999999998</v>
      </c>
    </row>
    <row r="286" spans="1:107" x14ac:dyDescent="0.2">
      <c r="A286">
        <f>ROW(Source!A203)</f>
        <v>203</v>
      </c>
      <c r="B286">
        <v>42104813</v>
      </c>
      <c r="C286">
        <v>42105746</v>
      </c>
      <c r="D286">
        <v>38166456</v>
      </c>
      <c r="E286">
        <v>1</v>
      </c>
      <c r="F286">
        <v>1</v>
      </c>
      <c r="G286">
        <v>1</v>
      </c>
      <c r="H286">
        <v>2</v>
      </c>
      <c r="I286" t="s">
        <v>466</v>
      </c>
      <c r="J286" t="s">
        <v>467</v>
      </c>
      <c r="K286" t="s">
        <v>468</v>
      </c>
      <c r="L286">
        <v>1368</v>
      </c>
      <c r="N286">
        <v>1011</v>
      </c>
      <c r="O286" t="s">
        <v>445</v>
      </c>
      <c r="P286" t="s">
        <v>445</v>
      </c>
      <c r="Q286">
        <v>1</v>
      </c>
      <c r="W286">
        <v>0</v>
      </c>
      <c r="X286">
        <v>1230759911</v>
      </c>
      <c r="Y286">
        <v>0.1875</v>
      </c>
      <c r="AA286">
        <v>0</v>
      </c>
      <c r="AB286">
        <v>858.62</v>
      </c>
      <c r="AC286">
        <v>337.1</v>
      </c>
      <c r="AD286">
        <v>0</v>
      </c>
      <c r="AE286">
        <v>0</v>
      </c>
      <c r="AF286">
        <v>87.17</v>
      </c>
      <c r="AG286">
        <v>11.6</v>
      </c>
      <c r="AH286">
        <v>0</v>
      </c>
      <c r="AI286">
        <v>1</v>
      </c>
      <c r="AJ286">
        <v>9.85</v>
      </c>
      <c r="AK286">
        <v>29.06</v>
      </c>
      <c r="AL286">
        <v>1</v>
      </c>
      <c r="AN286">
        <v>0</v>
      </c>
      <c r="AO286">
        <v>1</v>
      </c>
      <c r="AP286">
        <v>1</v>
      </c>
      <c r="AQ286">
        <v>0</v>
      </c>
      <c r="AR286">
        <v>0</v>
      </c>
      <c r="AS286" t="s">
        <v>3</v>
      </c>
      <c r="AT286">
        <v>0.15</v>
      </c>
      <c r="AU286" t="s">
        <v>52</v>
      </c>
      <c r="AV286">
        <v>0</v>
      </c>
      <c r="AW286">
        <v>2</v>
      </c>
      <c r="AX286">
        <v>42105760</v>
      </c>
      <c r="AY286">
        <v>1</v>
      </c>
      <c r="AZ286">
        <v>0</v>
      </c>
      <c r="BA286">
        <v>271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Y286*Source!I203</f>
        <v>2.0625000000000001E-3</v>
      </c>
      <c r="CY286">
        <f>AB286</f>
        <v>858.62</v>
      </c>
      <c r="CZ286">
        <f>AF286</f>
        <v>87.17</v>
      </c>
      <c r="DA286">
        <f>AJ286</f>
        <v>9.85</v>
      </c>
      <c r="DB286">
        <f>ROUND((ROUND(AT286*CZ286,2)*1.25),6)</f>
        <v>16.350000000000001</v>
      </c>
      <c r="DC286">
        <f>ROUND((ROUND(AT286*AG286,2)*1.25),6)</f>
        <v>2.1749999999999998</v>
      </c>
    </row>
    <row r="287" spans="1:107" x14ac:dyDescent="0.2">
      <c r="A287">
        <f>ROW(Source!A203)</f>
        <v>203</v>
      </c>
      <c r="B287">
        <v>42104813</v>
      </c>
      <c r="C287">
        <v>42105746</v>
      </c>
      <c r="D287">
        <v>38101843</v>
      </c>
      <c r="E287">
        <v>1</v>
      </c>
      <c r="F287">
        <v>1</v>
      </c>
      <c r="G287">
        <v>1</v>
      </c>
      <c r="H287">
        <v>3</v>
      </c>
      <c r="I287" t="s">
        <v>469</v>
      </c>
      <c r="J287" t="s">
        <v>470</v>
      </c>
      <c r="K287" t="s">
        <v>471</v>
      </c>
      <c r="L287">
        <v>1327</v>
      </c>
      <c r="N287">
        <v>1005</v>
      </c>
      <c r="O287" t="s">
        <v>321</v>
      </c>
      <c r="P287" t="s">
        <v>321</v>
      </c>
      <c r="Q287">
        <v>1</v>
      </c>
      <c r="W287">
        <v>0</v>
      </c>
      <c r="X287">
        <v>-1827594923</v>
      </c>
      <c r="Y287">
        <v>0.84</v>
      </c>
      <c r="AA287">
        <v>203.19</v>
      </c>
      <c r="AB287">
        <v>0</v>
      </c>
      <c r="AC287">
        <v>0</v>
      </c>
      <c r="AD287">
        <v>0</v>
      </c>
      <c r="AE287">
        <v>72.31</v>
      </c>
      <c r="AF287">
        <v>0</v>
      </c>
      <c r="AG287">
        <v>0</v>
      </c>
      <c r="AH287">
        <v>0</v>
      </c>
      <c r="AI287">
        <v>2.81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3</v>
      </c>
      <c r="AT287">
        <v>0.84</v>
      </c>
      <c r="AU287" t="s">
        <v>3</v>
      </c>
      <c r="AV287">
        <v>0</v>
      </c>
      <c r="AW287">
        <v>2</v>
      </c>
      <c r="AX287">
        <v>42105761</v>
      </c>
      <c r="AY287">
        <v>1</v>
      </c>
      <c r="AZ287">
        <v>0</v>
      </c>
      <c r="BA287">
        <v>272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Y287*Source!I203</f>
        <v>9.2399999999999999E-3</v>
      </c>
      <c r="CY287">
        <f t="shared" ref="CY287:CY292" si="68">AA287</f>
        <v>203.19</v>
      </c>
      <c r="CZ287">
        <f t="shared" ref="CZ287:CZ292" si="69">AE287</f>
        <v>72.31</v>
      </c>
      <c r="DA287">
        <f t="shared" ref="DA287:DA292" si="70">AI287</f>
        <v>2.81</v>
      </c>
      <c r="DB287">
        <f t="shared" ref="DB287:DB318" si="71">ROUND(ROUND(AT287*CZ287,2),6)</f>
        <v>60.74</v>
      </c>
      <c r="DC287">
        <f t="shared" ref="DC287:DC318" si="72">ROUND(ROUND(AT287*AG287,2),6)</f>
        <v>0</v>
      </c>
    </row>
    <row r="288" spans="1:107" x14ac:dyDescent="0.2">
      <c r="A288">
        <f>ROW(Source!A203)</f>
        <v>203</v>
      </c>
      <c r="B288">
        <v>42104813</v>
      </c>
      <c r="C288">
        <v>42105746</v>
      </c>
      <c r="D288">
        <v>38101992</v>
      </c>
      <c r="E288">
        <v>1</v>
      </c>
      <c r="F288">
        <v>1</v>
      </c>
      <c r="G288">
        <v>1</v>
      </c>
      <c r="H288">
        <v>3</v>
      </c>
      <c r="I288" t="s">
        <v>472</v>
      </c>
      <c r="J288" t="s">
        <v>473</v>
      </c>
      <c r="K288" t="s">
        <v>474</v>
      </c>
      <c r="L288">
        <v>1346</v>
      </c>
      <c r="N288">
        <v>1009</v>
      </c>
      <c r="O288" t="s">
        <v>475</v>
      </c>
      <c r="P288" t="s">
        <v>475</v>
      </c>
      <c r="Q288">
        <v>1</v>
      </c>
      <c r="W288">
        <v>0</v>
      </c>
      <c r="X288">
        <v>644139035</v>
      </c>
      <c r="Y288">
        <v>0.31</v>
      </c>
      <c r="AA288">
        <v>46.57</v>
      </c>
      <c r="AB288">
        <v>0</v>
      </c>
      <c r="AC288">
        <v>0</v>
      </c>
      <c r="AD288">
        <v>0</v>
      </c>
      <c r="AE288">
        <v>1.81</v>
      </c>
      <c r="AF288">
        <v>0</v>
      </c>
      <c r="AG288">
        <v>0</v>
      </c>
      <c r="AH288">
        <v>0</v>
      </c>
      <c r="AI288">
        <v>25.73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S288" t="s">
        <v>3</v>
      </c>
      <c r="AT288">
        <v>0.31</v>
      </c>
      <c r="AU288" t="s">
        <v>3</v>
      </c>
      <c r="AV288">
        <v>0</v>
      </c>
      <c r="AW288">
        <v>2</v>
      </c>
      <c r="AX288">
        <v>42105762</v>
      </c>
      <c r="AY288">
        <v>1</v>
      </c>
      <c r="AZ288">
        <v>0</v>
      </c>
      <c r="BA288">
        <v>273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Y288*Source!I203</f>
        <v>3.4099999999999998E-3</v>
      </c>
      <c r="CY288">
        <f t="shared" si="68"/>
        <v>46.57</v>
      </c>
      <c r="CZ288">
        <f t="shared" si="69"/>
        <v>1.81</v>
      </c>
      <c r="DA288">
        <f t="shared" si="70"/>
        <v>25.73</v>
      </c>
      <c r="DB288">
        <f t="shared" si="71"/>
        <v>0.56000000000000005</v>
      </c>
      <c r="DC288">
        <f t="shared" si="72"/>
        <v>0</v>
      </c>
    </row>
    <row r="289" spans="1:107" x14ac:dyDescent="0.2">
      <c r="A289">
        <f>ROW(Source!A203)</f>
        <v>203</v>
      </c>
      <c r="B289">
        <v>42104813</v>
      </c>
      <c r="C289">
        <v>42105746</v>
      </c>
      <c r="D289">
        <v>38103405</v>
      </c>
      <c r="E289">
        <v>1</v>
      </c>
      <c r="F289">
        <v>1</v>
      </c>
      <c r="G289">
        <v>1</v>
      </c>
      <c r="H289">
        <v>3</v>
      </c>
      <c r="I289" t="s">
        <v>61</v>
      </c>
      <c r="J289" t="s">
        <v>63</v>
      </c>
      <c r="K289" t="s">
        <v>62</v>
      </c>
      <c r="L289">
        <v>1348</v>
      </c>
      <c r="N289">
        <v>1009</v>
      </c>
      <c r="O289" t="s">
        <v>28</v>
      </c>
      <c r="P289" t="s">
        <v>28</v>
      </c>
      <c r="Q289">
        <v>1000</v>
      </c>
      <c r="W289">
        <v>1</v>
      </c>
      <c r="X289">
        <v>2076838230</v>
      </c>
      <c r="Y289">
        <v>-0.03</v>
      </c>
      <c r="AA289">
        <v>45882.44</v>
      </c>
      <c r="AB289">
        <v>0</v>
      </c>
      <c r="AC289">
        <v>0</v>
      </c>
      <c r="AD289">
        <v>0</v>
      </c>
      <c r="AE289">
        <v>4615.9399999999996</v>
      </c>
      <c r="AF289">
        <v>0</v>
      </c>
      <c r="AG289">
        <v>0</v>
      </c>
      <c r="AH289">
        <v>0</v>
      </c>
      <c r="AI289">
        <v>9.94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S289" t="s">
        <v>3</v>
      </c>
      <c r="AT289">
        <v>-0.03</v>
      </c>
      <c r="AU289" t="s">
        <v>3</v>
      </c>
      <c r="AV289">
        <v>0</v>
      </c>
      <c r="AW289">
        <v>2</v>
      </c>
      <c r="AX289">
        <v>42105763</v>
      </c>
      <c r="AY289">
        <v>1</v>
      </c>
      <c r="AZ289">
        <v>6144</v>
      </c>
      <c r="BA289">
        <v>274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Y289*Source!I203</f>
        <v>-3.2999999999999994E-4</v>
      </c>
      <c r="CY289">
        <f t="shared" si="68"/>
        <v>45882.44</v>
      </c>
      <c r="CZ289">
        <f t="shared" si="69"/>
        <v>4615.9399999999996</v>
      </c>
      <c r="DA289">
        <f t="shared" si="70"/>
        <v>9.94</v>
      </c>
      <c r="DB289">
        <f t="shared" si="71"/>
        <v>-138.47999999999999</v>
      </c>
      <c r="DC289">
        <f t="shared" si="72"/>
        <v>0</v>
      </c>
    </row>
    <row r="290" spans="1:107" x14ac:dyDescent="0.2">
      <c r="A290">
        <f>ROW(Source!A203)</f>
        <v>203</v>
      </c>
      <c r="B290">
        <v>42104813</v>
      </c>
      <c r="C290">
        <v>42105746</v>
      </c>
      <c r="D290">
        <v>38103458</v>
      </c>
      <c r="E290">
        <v>1</v>
      </c>
      <c r="F290">
        <v>1</v>
      </c>
      <c r="G290">
        <v>1</v>
      </c>
      <c r="H290">
        <v>3</v>
      </c>
      <c r="I290" t="s">
        <v>476</v>
      </c>
      <c r="J290" t="s">
        <v>477</v>
      </c>
      <c r="K290" t="s">
        <v>478</v>
      </c>
      <c r="L290">
        <v>1348</v>
      </c>
      <c r="N290">
        <v>1009</v>
      </c>
      <c r="O290" t="s">
        <v>28</v>
      </c>
      <c r="P290" t="s">
        <v>28</v>
      </c>
      <c r="Q290">
        <v>1000</v>
      </c>
      <c r="W290">
        <v>0</v>
      </c>
      <c r="X290">
        <v>1268898367</v>
      </c>
      <c r="Y290">
        <v>5.0999999999999997E-2</v>
      </c>
      <c r="AA290">
        <v>43654.61</v>
      </c>
      <c r="AB290">
        <v>0</v>
      </c>
      <c r="AC290">
        <v>0</v>
      </c>
      <c r="AD290">
        <v>0</v>
      </c>
      <c r="AE290">
        <v>11927.49</v>
      </c>
      <c r="AF290">
        <v>0</v>
      </c>
      <c r="AG290">
        <v>0</v>
      </c>
      <c r="AH290">
        <v>0</v>
      </c>
      <c r="AI290">
        <v>3.66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3</v>
      </c>
      <c r="AT290">
        <v>5.0999999999999997E-2</v>
      </c>
      <c r="AU290" t="s">
        <v>3</v>
      </c>
      <c r="AV290">
        <v>0</v>
      </c>
      <c r="AW290">
        <v>2</v>
      </c>
      <c r="AX290">
        <v>42105764</v>
      </c>
      <c r="AY290">
        <v>1</v>
      </c>
      <c r="AZ290">
        <v>0</v>
      </c>
      <c r="BA290">
        <v>275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Y290*Source!I203</f>
        <v>5.6099999999999998E-4</v>
      </c>
      <c r="CY290">
        <f t="shared" si="68"/>
        <v>43654.61</v>
      </c>
      <c r="CZ290">
        <f t="shared" si="69"/>
        <v>11927.49</v>
      </c>
      <c r="DA290">
        <f t="shared" si="70"/>
        <v>3.66</v>
      </c>
      <c r="DB290">
        <f t="shared" si="71"/>
        <v>608.29999999999995</v>
      </c>
      <c r="DC290">
        <f t="shared" si="72"/>
        <v>0</v>
      </c>
    </row>
    <row r="291" spans="1:107" x14ac:dyDescent="0.2">
      <c r="A291">
        <f>ROW(Source!A203)</f>
        <v>203</v>
      </c>
      <c r="B291">
        <v>42104813</v>
      </c>
      <c r="C291">
        <v>42105746</v>
      </c>
      <c r="D291">
        <v>38103963</v>
      </c>
      <c r="E291">
        <v>1</v>
      </c>
      <c r="F291">
        <v>1</v>
      </c>
      <c r="G291">
        <v>1</v>
      </c>
      <c r="H291">
        <v>3</v>
      </c>
      <c r="I291" t="s">
        <v>479</v>
      </c>
      <c r="J291" t="s">
        <v>480</v>
      </c>
      <c r="K291" t="s">
        <v>481</v>
      </c>
      <c r="L291">
        <v>1346</v>
      </c>
      <c r="N291">
        <v>1009</v>
      </c>
      <c r="O291" t="s">
        <v>475</v>
      </c>
      <c r="P291" t="s">
        <v>475</v>
      </c>
      <c r="Q291">
        <v>1</v>
      </c>
      <c r="W291">
        <v>0</v>
      </c>
      <c r="X291">
        <v>-1042179355</v>
      </c>
      <c r="Y291">
        <v>20</v>
      </c>
      <c r="AA291">
        <v>106.06</v>
      </c>
      <c r="AB291">
        <v>0</v>
      </c>
      <c r="AC291">
        <v>0</v>
      </c>
      <c r="AD291">
        <v>0</v>
      </c>
      <c r="AE291">
        <v>15.26</v>
      </c>
      <c r="AF291">
        <v>0</v>
      </c>
      <c r="AG291">
        <v>0</v>
      </c>
      <c r="AH291">
        <v>0</v>
      </c>
      <c r="AI291">
        <v>6.95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20</v>
      </c>
      <c r="AU291" t="s">
        <v>3</v>
      </c>
      <c r="AV291">
        <v>0</v>
      </c>
      <c r="AW291">
        <v>2</v>
      </c>
      <c r="AX291">
        <v>42105765</v>
      </c>
      <c r="AY291">
        <v>1</v>
      </c>
      <c r="AZ291">
        <v>0</v>
      </c>
      <c r="BA291">
        <v>276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Y291*Source!I203</f>
        <v>0.21999999999999997</v>
      </c>
      <c r="CY291">
        <f t="shared" si="68"/>
        <v>106.06</v>
      </c>
      <c r="CZ291">
        <f t="shared" si="69"/>
        <v>15.26</v>
      </c>
      <c r="DA291">
        <f t="shared" si="70"/>
        <v>6.95</v>
      </c>
      <c r="DB291">
        <f t="shared" si="71"/>
        <v>305.2</v>
      </c>
      <c r="DC291">
        <f t="shared" si="72"/>
        <v>0</v>
      </c>
    </row>
    <row r="292" spans="1:107" x14ac:dyDescent="0.2">
      <c r="A292">
        <f>ROW(Source!A203)</f>
        <v>203</v>
      </c>
      <c r="B292">
        <v>42104813</v>
      </c>
      <c r="C292">
        <v>42105746</v>
      </c>
      <c r="D292">
        <v>38699269</v>
      </c>
      <c r="E292">
        <v>1</v>
      </c>
      <c r="F292">
        <v>1</v>
      </c>
      <c r="G292">
        <v>1</v>
      </c>
      <c r="H292">
        <v>3</v>
      </c>
      <c r="I292" t="s">
        <v>65</v>
      </c>
      <c r="J292" t="s">
        <v>68</v>
      </c>
      <c r="K292" t="s">
        <v>66</v>
      </c>
      <c r="L292">
        <v>1296</v>
      </c>
      <c r="N292">
        <v>1002</v>
      </c>
      <c r="O292" t="s">
        <v>67</v>
      </c>
      <c r="P292" t="s">
        <v>67</v>
      </c>
      <c r="Q292">
        <v>1</v>
      </c>
      <c r="W292">
        <v>0</v>
      </c>
      <c r="X292">
        <v>-1399667287</v>
      </c>
      <c r="Y292">
        <v>33.333300000000001</v>
      </c>
      <c r="AA292">
        <v>261.67</v>
      </c>
      <c r="AB292">
        <v>0</v>
      </c>
      <c r="AC292">
        <v>0</v>
      </c>
      <c r="AD292">
        <v>0</v>
      </c>
      <c r="AE292">
        <v>261.67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0</v>
      </c>
      <c r="AP292">
        <v>0</v>
      </c>
      <c r="AQ292">
        <v>0</v>
      </c>
      <c r="AR292">
        <v>0</v>
      </c>
      <c r="AS292" t="s">
        <v>3</v>
      </c>
      <c r="AT292">
        <v>33.333300000000001</v>
      </c>
      <c r="AU292" t="s">
        <v>3</v>
      </c>
      <c r="AV292">
        <v>0</v>
      </c>
      <c r="AW292">
        <v>1</v>
      </c>
      <c r="AX292">
        <v>-1</v>
      </c>
      <c r="AY292">
        <v>0</v>
      </c>
      <c r="AZ292">
        <v>0</v>
      </c>
      <c r="BA292" t="s">
        <v>3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Y292*Source!I203</f>
        <v>0.3666663</v>
      </c>
      <c r="CY292">
        <f t="shared" si="68"/>
        <v>261.67</v>
      </c>
      <c r="CZ292">
        <f t="shared" si="69"/>
        <v>261.67</v>
      </c>
      <c r="DA292">
        <f t="shared" si="70"/>
        <v>1</v>
      </c>
      <c r="DB292">
        <f t="shared" si="71"/>
        <v>8722.32</v>
      </c>
      <c r="DC292">
        <f t="shared" si="72"/>
        <v>0</v>
      </c>
    </row>
    <row r="293" spans="1:107" x14ac:dyDescent="0.2">
      <c r="A293">
        <f>ROW(Source!A206)</f>
        <v>206</v>
      </c>
      <c r="B293">
        <v>42104813</v>
      </c>
      <c r="C293">
        <v>42106349</v>
      </c>
      <c r="D293">
        <v>18406785</v>
      </c>
      <c r="E293">
        <v>1</v>
      </c>
      <c r="F293">
        <v>1</v>
      </c>
      <c r="G293">
        <v>1</v>
      </c>
      <c r="H293">
        <v>1</v>
      </c>
      <c r="I293" t="s">
        <v>438</v>
      </c>
      <c r="J293" t="s">
        <v>3</v>
      </c>
      <c r="K293" t="s">
        <v>439</v>
      </c>
      <c r="L293">
        <v>1369</v>
      </c>
      <c r="N293">
        <v>1013</v>
      </c>
      <c r="O293" t="s">
        <v>437</v>
      </c>
      <c r="P293" t="s">
        <v>437</v>
      </c>
      <c r="Q293">
        <v>1</v>
      </c>
      <c r="W293">
        <v>0</v>
      </c>
      <c r="X293">
        <v>645971194</v>
      </c>
      <c r="Y293">
        <v>157.1</v>
      </c>
      <c r="AA293">
        <v>0</v>
      </c>
      <c r="AB293">
        <v>0</v>
      </c>
      <c r="AC293">
        <v>0</v>
      </c>
      <c r="AD293">
        <v>257.5</v>
      </c>
      <c r="AE293">
        <v>0</v>
      </c>
      <c r="AF293">
        <v>0</v>
      </c>
      <c r="AG293">
        <v>0</v>
      </c>
      <c r="AH293">
        <v>257.5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3</v>
      </c>
      <c r="AT293">
        <v>157.1</v>
      </c>
      <c r="AU293" t="s">
        <v>3</v>
      </c>
      <c r="AV293">
        <v>1</v>
      </c>
      <c r="AW293">
        <v>2</v>
      </c>
      <c r="AX293">
        <v>42106357</v>
      </c>
      <c r="AY293">
        <v>1</v>
      </c>
      <c r="AZ293">
        <v>0</v>
      </c>
      <c r="BA293">
        <v>277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Y293*Source!I206</f>
        <v>25.135999999999999</v>
      </c>
      <c r="CY293">
        <f>AD293</f>
        <v>257.5</v>
      </c>
      <c r="CZ293">
        <f>AH293</f>
        <v>257.5</v>
      </c>
      <c r="DA293">
        <f>AL293</f>
        <v>1</v>
      </c>
      <c r="DB293">
        <f t="shared" si="71"/>
        <v>40453.25</v>
      </c>
      <c r="DC293">
        <f t="shared" si="72"/>
        <v>0</v>
      </c>
    </row>
    <row r="294" spans="1:107" x14ac:dyDescent="0.2">
      <c r="A294">
        <f>ROW(Source!A206)</f>
        <v>206</v>
      </c>
      <c r="B294">
        <v>42104813</v>
      </c>
      <c r="C294">
        <v>42106349</v>
      </c>
      <c r="D294">
        <v>121548</v>
      </c>
      <c r="E294">
        <v>1</v>
      </c>
      <c r="F294">
        <v>1</v>
      </c>
      <c r="G294">
        <v>1</v>
      </c>
      <c r="H294">
        <v>1</v>
      </c>
      <c r="I294" t="s">
        <v>30</v>
      </c>
      <c r="J294" t="s">
        <v>3</v>
      </c>
      <c r="K294" t="s">
        <v>440</v>
      </c>
      <c r="L294">
        <v>608254</v>
      </c>
      <c r="N294">
        <v>1013</v>
      </c>
      <c r="O294" t="s">
        <v>441</v>
      </c>
      <c r="P294" t="s">
        <v>441</v>
      </c>
      <c r="Q294">
        <v>1</v>
      </c>
      <c r="W294">
        <v>0</v>
      </c>
      <c r="X294">
        <v>-185737400</v>
      </c>
      <c r="Y294">
        <v>0.67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S294" t="s">
        <v>3</v>
      </c>
      <c r="AT294">
        <v>0.67</v>
      </c>
      <c r="AU294" t="s">
        <v>3</v>
      </c>
      <c r="AV294">
        <v>2</v>
      </c>
      <c r="AW294">
        <v>2</v>
      </c>
      <c r="AX294">
        <v>42106358</v>
      </c>
      <c r="AY294">
        <v>1</v>
      </c>
      <c r="AZ294">
        <v>0</v>
      </c>
      <c r="BA294">
        <v>278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Y294*Source!I206</f>
        <v>0.1072</v>
      </c>
      <c r="CY294">
        <f>AD294</f>
        <v>0</v>
      </c>
      <c r="CZ294">
        <f>AH294</f>
        <v>0</v>
      </c>
      <c r="DA294">
        <f>AL294</f>
        <v>1</v>
      </c>
      <c r="DB294">
        <f t="shared" si="71"/>
        <v>0</v>
      </c>
      <c r="DC294">
        <f t="shared" si="72"/>
        <v>0</v>
      </c>
    </row>
    <row r="295" spans="1:107" x14ac:dyDescent="0.2">
      <c r="A295">
        <f>ROW(Source!A206)</f>
        <v>206</v>
      </c>
      <c r="B295">
        <v>42104813</v>
      </c>
      <c r="C295">
        <v>42106349</v>
      </c>
      <c r="D295">
        <v>38164735</v>
      </c>
      <c r="E295">
        <v>1</v>
      </c>
      <c r="F295">
        <v>1</v>
      </c>
      <c r="G295">
        <v>1</v>
      </c>
      <c r="H295">
        <v>2</v>
      </c>
      <c r="I295" t="s">
        <v>442</v>
      </c>
      <c r="J295" t="s">
        <v>443</v>
      </c>
      <c r="K295" t="s">
        <v>444</v>
      </c>
      <c r="L295">
        <v>1368</v>
      </c>
      <c r="N295">
        <v>1011</v>
      </c>
      <c r="O295" t="s">
        <v>445</v>
      </c>
      <c r="P295" t="s">
        <v>445</v>
      </c>
      <c r="Q295">
        <v>1</v>
      </c>
      <c r="W295">
        <v>0</v>
      </c>
      <c r="X295">
        <v>344519037</v>
      </c>
      <c r="Y295">
        <v>0.67</v>
      </c>
      <c r="AA295">
        <v>0</v>
      </c>
      <c r="AB295">
        <v>404.19</v>
      </c>
      <c r="AC295">
        <v>392.31</v>
      </c>
      <c r="AD295">
        <v>0</v>
      </c>
      <c r="AE295">
        <v>0</v>
      </c>
      <c r="AF295">
        <v>31.26</v>
      </c>
      <c r="AG295">
        <v>13.5</v>
      </c>
      <c r="AH295">
        <v>0</v>
      </c>
      <c r="AI295">
        <v>1</v>
      </c>
      <c r="AJ295">
        <v>12.93</v>
      </c>
      <c r="AK295">
        <v>29.06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3</v>
      </c>
      <c r="AT295">
        <v>0.67</v>
      </c>
      <c r="AU295" t="s">
        <v>3</v>
      </c>
      <c r="AV295">
        <v>0</v>
      </c>
      <c r="AW295">
        <v>2</v>
      </c>
      <c r="AX295">
        <v>42106359</v>
      </c>
      <c r="AY295">
        <v>1</v>
      </c>
      <c r="AZ295">
        <v>0</v>
      </c>
      <c r="BA295">
        <v>279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Y295*Source!I206</f>
        <v>0.1072</v>
      </c>
      <c r="CY295">
        <f>AB295</f>
        <v>404.19</v>
      </c>
      <c r="CZ295">
        <f>AF295</f>
        <v>31.26</v>
      </c>
      <c r="DA295">
        <f>AJ295</f>
        <v>12.93</v>
      </c>
      <c r="DB295">
        <f t="shared" si="71"/>
        <v>20.94</v>
      </c>
      <c r="DC295">
        <f t="shared" si="72"/>
        <v>9.0500000000000007</v>
      </c>
    </row>
    <row r="296" spans="1:107" x14ac:dyDescent="0.2">
      <c r="A296">
        <f>ROW(Source!A206)</f>
        <v>206</v>
      </c>
      <c r="B296">
        <v>42104813</v>
      </c>
      <c r="C296">
        <v>42106349</v>
      </c>
      <c r="D296">
        <v>38136127</v>
      </c>
      <c r="E296">
        <v>1</v>
      </c>
      <c r="F296">
        <v>1</v>
      </c>
      <c r="G296">
        <v>1</v>
      </c>
      <c r="H296">
        <v>3</v>
      </c>
      <c r="I296" t="s">
        <v>446</v>
      </c>
      <c r="J296" t="s">
        <v>447</v>
      </c>
      <c r="K296" t="s">
        <v>448</v>
      </c>
      <c r="L296">
        <v>1339</v>
      </c>
      <c r="N296">
        <v>1007</v>
      </c>
      <c r="O296" t="s">
        <v>449</v>
      </c>
      <c r="P296" t="s">
        <v>449</v>
      </c>
      <c r="Q296">
        <v>1</v>
      </c>
      <c r="W296">
        <v>0</v>
      </c>
      <c r="X296">
        <v>298602793</v>
      </c>
      <c r="Y296">
        <v>2.2000000000000002</v>
      </c>
      <c r="AA296">
        <v>3304.14</v>
      </c>
      <c r="AB296">
        <v>0</v>
      </c>
      <c r="AC296">
        <v>0</v>
      </c>
      <c r="AD296">
        <v>0</v>
      </c>
      <c r="AE296">
        <v>517.89</v>
      </c>
      <c r="AF296">
        <v>0</v>
      </c>
      <c r="AG296">
        <v>0</v>
      </c>
      <c r="AH296">
        <v>0</v>
      </c>
      <c r="AI296">
        <v>6.38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 t="s">
        <v>3</v>
      </c>
      <c r="AT296">
        <v>2.2000000000000002</v>
      </c>
      <c r="AU296" t="s">
        <v>3</v>
      </c>
      <c r="AV296">
        <v>0</v>
      </c>
      <c r="AW296">
        <v>2</v>
      </c>
      <c r="AX296">
        <v>42106360</v>
      </c>
      <c r="AY296">
        <v>1</v>
      </c>
      <c r="AZ296">
        <v>0</v>
      </c>
      <c r="BA296">
        <v>280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Y296*Source!I206</f>
        <v>0.35200000000000004</v>
      </c>
      <c r="CY296">
        <f>AA296</f>
        <v>3304.14</v>
      </c>
      <c r="CZ296">
        <f>AE296</f>
        <v>517.89</v>
      </c>
      <c r="DA296">
        <f>AI296</f>
        <v>6.38</v>
      </c>
      <c r="DB296">
        <f t="shared" si="71"/>
        <v>1139.3599999999999</v>
      </c>
      <c r="DC296">
        <f t="shared" si="72"/>
        <v>0</v>
      </c>
    </row>
    <row r="297" spans="1:107" x14ac:dyDescent="0.2">
      <c r="A297">
        <f>ROW(Source!A206)</f>
        <v>206</v>
      </c>
      <c r="B297">
        <v>42104813</v>
      </c>
      <c r="C297">
        <v>42106349</v>
      </c>
      <c r="D297">
        <v>38140638</v>
      </c>
      <c r="E297">
        <v>1</v>
      </c>
      <c r="F297">
        <v>1</v>
      </c>
      <c r="G297">
        <v>1</v>
      </c>
      <c r="H297">
        <v>3</v>
      </c>
      <c r="I297" t="s">
        <v>450</v>
      </c>
      <c r="J297" t="s">
        <v>451</v>
      </c>
      <c r="K297" t="s">
        <v>452</v>
      </c>
      <c r="L297">
        <v>1339</v>
      </c>
      <c r="N297">
        <v>1007</v>
      </c>
      <c r="O297" t="s">
        <v>449</v>
      </c>
      <c r="P297" t="s">
        <v>449</v>
      </c>
      <c r="Q297">
        <v>1</v>
      </c>
      <c r="W297">
        <v>0</v>
      </c>
      <c r="X297">
        <v>619799737</v>
      </c>
      <c r="Y297">
        <v>0.35</v>
      </c>
      <c r="AA297">
        <v>21.28</v>
      </c>
      <c r="AB297">
        <v>0</v>
      </c>
      <c r="AC297">
        <v>0</v>
      </c>
      <c r="AD297">
        <v>0</v>
      </c>
      <c r="AE297">
        <v>2.44</v>
      </c>
      <c r="AF297">
        <v>0</v>
      </c>
      <c r="AG297">
        <v>0</v>
      </c>
      <c r="AH297">
        <v>0</v>
      </c>
      <c r="AI297">
        <v>8.7200000000000006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S297" t="s">
        <v>3</v>
      </c>
      <c r="AT297">
        <v>0.35</v>
      </c>
      <c r="AU297" t="s">
        <v>3</v>
      </c>
      <c r="AV297">
        <v>0</v>
      </c>
      <c r="AW297">
        <v>2</v>
      </c>
      <c r="AX297">
        <v>42106361</v>
      </c>
      <c r="AY297">
        <v>1</v>
      </c>
      <c r="AZ297">
        <v>0</v>
      </c>
      <c r="BA297">
        <v>281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Y297*Source!I206</f>
        <v>5.5999999999999994E-2</v>
      </c>
      <c r="CY297">
        <f>AA297</f>
        <v>21.28</v>
      </c>
      <c r="CZ297">
        <f>AE297</f>
        <v>2.44</v>
      </c>
      <c r="DA297">
        <f>AI297</f>
        <v>8.7200000000000006</v>
      </c>
      <c r="DB297">
        <f t="shared" si="71"/>
        <v>0.85</v>
      </c>
      <c r="DC297">
        <f t="shared" si="72"/>
        <v>0</v>
      </c>
    </row>
    <row r="298" spans="1:107" x14ac:dyDescent="0.2">
      <c r="A298">
        <f>ROW(Source!A206)</f>
        <v>206</v>
      </c>
      <c r="B298">
        <v>42104813</v>
      </c>
      <c r="C298">
        <v>42106349</v>
      </c>
      <c r="D298">
        <v>38164074</v>
      </c>
      <c r="E298">
        <v>1</v>
      </c>
      <c r="F298">
        <v>1</v>
      </c>
      <c r="G298">
        <v>1</v>
      </c>
      <c r="H298">
        <v>3</v>
      </c>
      <c r="I298" t="s">
        <v>26</v>
      </c>
      <c r="J298" t="s">
        <v>29</v>
      </c>
      <c r="K298" t="s">
        <v>27</v>
      </c>
      <c r="L298">
        <v>1348</v>
      </c>
      <c r="N298">
        <v>1009</v>
      </c>
      <c r="O298" t="s">
        <v>28</v>
      </c>
      <c r="P298" t="s">
        <v>28</v>
      </c>
      <c r="Q298">
        <v>1000</v>
      </c>
      <c r="W298">
        <v>0</v>
      </c>
      <c r="X298">
        <v>1876412176</v>
      </c>
      <c r="Y298">
        <v>3.38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0</v>
      </c>
      <c r="AP298">
        <v>0</v>
      </c>
      <c r="AQ298">
        <v>0</v>
      </c>
      <c r="AR298">
        <v>0</v>
      </c>
      <c r="AS298" t="s">
        <v>3</v>
      </c>
      <c r="AT298">
        <v>3.38</v>
      </c>
      <c r="AU298" t="s">
        <v>3</v>
      </c>
      <c r="AV298">
        <v>0</v>
      </c>
      <c r="AW298">
        <v>2</v>
      </c>
      <c r="AX298">
        <v>42106362</v>
      </c>
      <c r="AY298">
        <v>1</v>
      </c>
      <c r="AZ298">
        <v>0</v>
      </c>
      <c r="BA298">
        <v>282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Y298*Source!I206</f>
        <v>0.54079999999999995</v>
      </c>
      <c r="CY298">
        <f>AA298</f>
        <v>0</v>
      </c>
      <c r="CZ298">
        <f>AE298</f>
        <v>0</v>
      </c>
      <c r="DA298">
        <f>AI298</f>
        <v>1</v>
      </c>
      <c r="DB298">
        <f t="shared" si="71"/>
        <v>0</v>
      </c>
      <c r="DC298">
        <f t="shared" si="72"/>
        <v>0</v>
      </c>
    </row>
    <row r="299" spans="1:107" x14ac:dyDescent="0.2">
      <c r="A299">
        <f>ROW(Source!A208)</f>
        <v>208</v>
      </c>
      <c r="B299">
        <v>42104813</v>
      </c>
      <c r="C299">
        <v>42105768</v>
      </c>
      <c r="D299">
        <v>18409661</v>
      </c>
      <c r="E299">
        <v>1</v>
      </c>
      <c r="F299">
        <v>1</v>
      </c>
      <c r="G299">
        <v>1</v>
      </c>
      <c r="H299">
        <v>1</v>
      </c>
      <c r="I299" t="s">
        <v>486</v>
      </c>
      <c r="J299" t="s">
        <v>3</v>
      </c>
      <c r="K299" t="s">
        <v>487</v>
      </c>
      <c r="L299">
        <v>1369</v>
      </c>
      <c r="N299">
        <v>1013</v>
      </c>
      <c r="O299" t="s">
        <v>437</v>
      </c>
      <c r="P299" t="s">
        <v>437</v>
      </c>
      <c r="Q299">
        <v>1</v>
      </c>
      <c r="W299">
        <v>0</v>
      </c>
      <c r="X299">
        <v>1989723076</v>
      </c>
      <c r="Y299">
        <v>27.53</v>
      </c>
      <c r="AA299">
        <v>0</v>
      </c>
      <c r="AB299">
        <v>0</v>
      </c>
      <c r="AC299">
        <v>0</v>
      </c>
      <c r="AD299">
        <v>251.11</v>
      </c>
      <c r="AE299">
        <v>0</v>
      </c>
      <c r="AF299">
        <v>0</v>
      </c>
      <c r="AG299">
        <v>0</v>
      </c>
      <c r="AH299">
        <v>251.11</v>
      </c>
      <c r="AI299">
        <v>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S299" t="s">
        <v>3</v>
      </c>
      <c r="AT299">
        <v>27.53</v>
      </c>
      <c r="AU299" t="s">
        <v>3</v>
      </c>
      <c r="AV299">
        <v>1</v>
      </c>
      <c r="AW299">
        <v>2</v>
      </c>
      <c r="AX299">
        <v>42105782</v>
      </c>
      <c r="AY299">
        <v>1</v>
      </c>
      <c r="AZ299">
        <v>0</v>
      </c>
      <c r="BA299">
        <v>283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Y299*Source!I208</f>
        <v>22.024000000000001</v>
      </c>
      <c r="CY299">
        <f>AD299</f>
        <v>251.11</v>
      </c>
      <c r="CZ299">
        <f>AH299</f>
        <v>251.11</v>
      </c>
      <c r="DA299">
        <f>AL299</f>
        <v>1</v>
      </c>
      <c r="DB299">
        <f t="shared" si="71"/>
        <v>6913.06</v>
      </c>
      <c r="DC299">
        <f t="shared" si="72"/>
        <v>0</v>
      </c>
    </row>
    <row r="300" spans="1:107" x14ac:dyDescent="0.2">
      <c r="A300">
        <f>ROW(Source!A208)</f>
        <v>208</v>
      </c>
      <c r="B300">
        <v>42104813</v>
      </c>
      <c r="C300">
        <v>42105768</v>
      </c>
      <c r="D300">
        <v>121548</v>
      </c>
      <c r="E300">
        <v>1</v>
      </c>
      <c r="F300">
        <v>1</v>
      </c>
      <c r="G300">
        <v>1</v>
      </c>
      <c r="H300">
        <v>1</v>
      </c>
      <c r="I300" t="s">
        <v>30</v>
      </c>
      <c r="J300" t="s">
        <v>3</v>
      </c>
      <c r="K300" t="s">
        <v>440</v>
      </c>
      <c r="L300">
        <v>608254</v>
      </c>
      <c r="N300">
        <v>1013</v>
      </c>
      <c r="O300" t="s">
        <v>441</v>
      </c>
      <c r="P300" t="s">
        <v>441</v>
      </c>
      <c r="Q300">
        <v>1</v>
      </c>
      <c r="W300">
        <v>0</v>
      </c>
      <c r="X300">
        <v>-185737400</v>
      </c>
      <c r="Y300">
        <v>0.1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3</v>
      </c>
      <c r="AT300">
        <v>0.1</v>
      </c>
      <c r="AU300" t="s">
        <v>3</v>
      </c>
      <c r="AV300">
        <v>2</v>
      </c>
      <c r="AW300">
        <v>2</v>
      </c>
      <c r="AX300">
        <v>42105783</v>
      </c>
      <c r="AY300">
        <v>1</v>
      </c>
      <c r="AZ300">
        <v>0</v>
      </c>
      <c r="BA300">
        <v>284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Y300*Source!I208</f>
        <v>8.0000000000000016E-2</v>
      </c>
      <c r="CY300">
        <f>AD300</f>
        <v>0</v>
      </c>
      <c r="CZ300">
        <f>AH300</f>
        <v>0</v>
      </c>
      <c r="DA300">
        <f>AL300</f>
        <v>1</v>
      </c>
      <c r="DB300">
        <f t="shared" si="71"/>
        <v>0</v>
      </c>
      <c r="DC300">
        <f t="shared" si="72"/>
        <v>0</v>
      </c>
    </row>
    <row r="301" spans="1:107" x14ac:dyDescent="0.2">
      <c r="A301">
        <f>ROW(Source!A208)</f>
        <v>208</v>
      </c>
      <c r="B301">
        <v>42104813</v>
      </c>
      <c r="C301">
        <v>42105768</v>
      </c>
      <c r="D301">
        <v>38164735</v>
      </c>
      <c r="E301">
        <v>1</v>
      </c>
      <c r="F301">
        <v>1</v>
      </c>
      <c r="G301">
        <v>1</v>
      </c>
      <c r="H301">
        <v>2</v>
      </c>
      <c r="I301" t="s">
        <v>442</v>
      </c>
      <c r="J301" t="s">
        <v>443</v>
      </c>
      <c r="K301" t="s">
        <v>444</v>
      </c>
      <c r="L301">
        <v>1368</v>
      </c>
      <c r="N301">
        <v>1011</v>
      </c>
      <c r="O301" t="s">
        <v>445</v>
      </c>
      <c r="P301" t="s">
        <v>445</v>
      </c>
      <c r="Q301">
        <v>1</v>
      </c>
      <c r="W301">
        <v>0</v>
      </c>
      <c r="X301">
        <v>344519037</v>
      </c>
      <c r="Y301">
        <v>0.1</v>
      </c>
      <c r="AA301">
        <v>0</v>
      </c>
      <c r="AB301">
        <v>404.19</v>
      </c>
      <c r="AC301">
        <v>392.31</v>
      </c>
      <c r="AD301">
        <v>0</v>
      </c>
      <c r="AE301">
        <v>0</v>
      </c>
      <c r="AF301">
        <v>31.26</v>
      </c>
      <c r="AG301">
        <v>13.5</v>
      </c>
      <c r="AH301">
        <v>0</v>
      </c>
      <c r="AI301">
        <v>1</v>
      </c>
      <c r="AJ301">
        <v>12.93</v>
      </c>
      <c r="AK301">
        <v>29.06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3</v>
      </c>
      <c r="AT301">
        <v>0.1</v>
      </c>
      <c r="AU301" t="s">
        <v>3</v>
      </c>
      <c r="AV301">
        <v>0</v>
      </c>
      <c r="AW301">
        <v>2</v>
      </c>
      <c r="AX301">
        <v>42105784</v>
      </c>
      <c r="AY301">
        <v>1</v>
      </c>
      <c r="AZ301">
        <v>0</v>
      </c>
      <c r="BA301">
        <v>285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Y301*Source!I208</f>
        <v>8.0000000000000016E-2</v>
      </c>
      <c r="CY301">
        <f>AB301</f>
        <v>404.19</v>
      </c>
      <c r="CZ301">
        <f>AF301</f>
        <v>31.26</v>
      </c>
      <c r="DA301">
        <f>AJ301</f>
        <v>12.93</v>
      </c>
      <c r="DB301">
        <f t="shared" si="71"/>
        <v>3.13</v>
      </c>
      <c r="DC301">
        <f t="shared" si="72"/>
        <v>1.35</v>
      </c>
    </row>
    <row r="302" spans="1:107" x14ac:dyDescent="0.2">
      <c r="A302">
        <f>ROW(Source!A208)</f>
        <v>208</v>
      </c>
      <c r="B302">
        <v>42104813</v>
      </c>
      <c r="C302">
        <v>42105768</v>
      </c>
      <c r="D302">
        <v>38166456</v>
      </c>
      <c r="E302">
        <v>1</v>
      </c>
      <c r="F302">
        <v>1</v>
      </c>
      <c r="G302">
        <v>1</v>
      </c>
      <c r="H302">
        <v>2</v>
      </c>
      <c r="I302" t="s">
        <v>466</v>
      </c>
      <c r="J302" t="s">
        <v>467</v>
      </c>
      <c r="K302" t="s">
        <v>468</v>
      </c>
      <c r="L302">
        <v>1368</v>
      </c>
      <c r="N302">
        <v>1011</v>
      </c>
      <c r="O302" t="s">
        <v>445</v>
      </c>
      <c r="P302" t="s">
        <v>445</v>
      </c>
      <c r="Q302">
        <v>1</v>
      </c>
      <c r="W302">
        <v>0</v>
      </c>
      <c r="X302">
        <v>1230759911</v>
      </c>
      <c r="Y302">
        <v>0.06</v>
      </c>
      <c r="AA302">
        <v>0</v>
      </c>
      <c r="AB302">
        <v>858.62</v>
      </c>
      <c r="AC302">
        <v>337.1</v>
      </c>
      <c r="AD302">
        <v>0</v>
      </c>
      <c r="AE302">
        <v>0</v>
      </c>
      <c r="AF302">
        <v>87.17</v>
      </c>
      <c r="AG302">
        <v>11.6</v>
      </c>
      <c r="AH302">
        <v>0</v>
      </c>
      <c r="AI302">
        <v>1</v>
      </c>
      <c r="AJ302">
        <v>9.85</v>
      </c>
      <c r="AK302">
        <v>29.06</v>
      </c>
      <c r="AL302">
        <v>1</v>
      </c>
      <c r="AN302">
        <v>0</v>
      </c>
      <c r="AO302">
        <v>1</v>
      </c>
      <c r="AP302">
        <v>0</v>
      </c>
      <c r="AQ302">
        <v>0</v>
      </c>
      <c r="AR302">
        <v>0</v>
      </c>
      <c r="AS302" t="s">
        <v>3</v>
      </c>
      <c r="AT302">
        <v>0.06</v>
      </c>
      <c r="AU302" t="s">
        <v>3</v>
      </c>
      <c r="AV302">
        <v>0</v>
      </c>
      <c r="AW302">
        <v>2</v>
      </c>
      <c r="AX302">
        <v>42105785</v>
      </c>
      <c r="AY302">
        <v>1</v>
      </c>
      <c r="AZ302">
        <v>0</v>
      </c>
      <c r="BA302">
        <v>286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Y302*Source!I208</f>
        <v>4.8000000000000001E-2</v>
      </c>
      <c r="CY302">
        <f>AB302</f>
        <v>858.62</v>
      </c>
      <c r="CZ302">
        <f>AF302</f>
        <v>87.17</v>
      </c>
      <c r="DA302">
        <f>AJ302</f>
        <v>9.85</v>
      </c>
      <c r="DB302">
        <f t="shared" si="71"/>
        <v>5.23</v>
      </c>
      <c r="DC302">
        <f t="shared" si="72"/>
        <v>0.7</v>
      </c>
    </row>
    <row r="303" spans="1:107" x14ac:dyDescent="0.2">
      <c r="A303">
        <f>ROW(Source!A208)</f>
        <v>208</v>
      </c>
      <c r="B303">
        <v>42104813</v>
      </c>
      <c r="C303">
        <v>42105768</v>
      </c>
      <c r="D303">
        <v>38101068</v>
      </c>
      <c r="E303">
        <v>1</v>
      </c>
      <c r="F303">
        <v>1</v>
      </c>
      <c r="G303">
        <v>1</v>
      </c>
      <c r="H303">
        <v>3</v>
      </c>
      <c r="I303" t="s">
        <v>488</v>
      </c>
      <c r="J303" t="s">
        <v>489</v>
      </c>
      <c r="K303" t="s">
        <v>490</v>
      </c>
      <c r="L303">
        <v>1348</v>
      </c>
      <c r="N303">
        <v>1009</v>
      </c>
      <c r="O303" t="s">
        <v>28</v>
      </c>
      <c r="P303" t="s">
        <v>28</v>
      </c>
      <c r="Q303">
        <v>1000</v>
      </c>
      <c r="W303">
        <v>0</v>
      </c>
      <c r="X303">
        <v>-1712419256</v>
      </c>
      <c r="Y303">
        <v>2.5499999999999998E-2</v>
      </c>
      <c r="AA303">
        <v>2721.22</v>
      </c>
      <c r="AB303">
        <v>0</v>
      </c>
      <c r="AC303">
        <v>0</v>
      </c>
      <c r="AD303">
        <v>0</v>
      </c>
      <c r="AE303">
        <v>586.47</v>
      </c>
      <c r="AF303">
        <v>0</v>
      </c>
      <c r="AG303">
        <v>0</v>
      </c>
      <c r="AH303">
        <v>0</v>
      </c>
      <c r="AI303">
        <v>4.6399999999999997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S303" t="s">
        <v>3</v>
      </c>
      <c r="AT303">
        <v>2.5499999999999998E-2</v>
      </c>
      <c r="AU303" t="s">
        <v>3</v>
      </c>
      <c r="AV303">
        <v>0</v>
      </c>
      <c r="AW303">
        <v>2</v>
      </c>
      <c r="AX303">
        <v>42105786</v>
      </c>
      <c r="AY303">
        <v>1</v>
      </c>
      <c r="AZ303">
        <v>0</v>
      </c>
      <c r="BA303">
        <v>287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Y303*Source!I208</f>
        <v>2.0400000000000001E-2</v>
      </c>
      <c r="CY303">
        <f t="shared" ref="CY303:CY311" si="73">AA303</f>
        <v>2721.22</v>
      </c>
      <c r="CZ303">
        <f t="shared" ref="CZ303:CZ311" si="74">AE303</f>
        <v>586.47</v>
      </c>
      <c r="DA303">
        <f t="shared" ref="DA303:DA311" si="75">AI303</f>
        <v>4.6399999999999997</v>
      </c>
      <c r="DB303">
        <f t="shared" si="71"/>
        <v>14.95</v>
      </c>
      <c r="DC303">
        <f t="shared" si="72"/>
        <v>0</v>
      </c>
    </row>
    <row r="304" spans="1:107" x14ac:dyDescent="0.2">
      <c r="A304">
        <f>ROW(Source!A208)</f>
        <v>208</v>
      </c>
      <c r="B304">
        <v>42104813</v>
      </c>
      <c r="C304">
        <v>42105768</v>
      </c>
      <c r="D304">
        <v>38101071</v>
      </c>
      <c r="E304">
        <v>1</v>
      </c>
      <c r="F304">
        <v>1</v>
      </c>
      <c r="G304">
        <v>1</v>
      </c>
      <c r="H304">
        <v>3</v>
      </c>
      <c r="I304" t="s">
        <v>491</v>
      </c>
      <c r="J304" t="s">
        <v>492</v>
      </c>
      <c r="K304" t="s">
        <v>493</v>
      </c>
      <c r="L304">
        <v>1354</v>
      </c>
      <c r="N304">
        <v>1010</v>
      </c>
      <c r="O304" t="s">
        <v>133</v>
      </c>
      <c r="P304" t="s">
        <v>133</v>
      </c>
      <c r="Q304">
        <v>1</v>
      </c>
      <c r="W304">
        <v>0</v>
      </c>
      <c r="X304">
        <v>790714193</v>
      </c>
      <c r="Y304">
        <v>5.0999999999999996</v>
      </c>
      <c r="AA304">
        <v>11.46</v>
      </c>
      <c r="AB304">
        <v>0</v>
      </c>
      <c r="AC304">
        <v>0</v>
      </c>
      <c r="AD304">
        <v>0</v>
      </c>
      <c r="AE304">
        <v>4.51</v>
      </c>
      <c r="AF304">
        <v>0</v>
      </c>
      <c r="AG304">
        <v>0</v>
      </c>
      <c r="AH304">
        <v>0</v>
      </c>
      <c r="AI304">
        <v>2.54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 t="s">
        <v>3</v>
      </c>
      <c r="AT304">
        <v>5.0999999999999996</v>
      </c>
      <c r="AU304" t="s">
        <v>3</v>
      </c>
      <c r="AV304">
        <v>0</v>
      </c>
      <c r="AW304">
        <v>2</v>
      </c>
      <c r="AX304">
        <v>42105787</v>
      </c>
      <c r="AY304">
        <v>1</v>
      </c>
      <c r="AZ304">
        <v>0</v>
      </c>
      <c r="BA304">
        <v>288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Y304*Source!I208</f>
        <v>4.08</v>
      </c>
      <c r="CY304">
        <f t="shared" si="73"/>
        <v>11.46</v>
      </c>
      <c r="CZ304">
        <f t="shared" si="74"/>
        <v>4.51</v>
      </c>
      <c r="DA304">
        <f t="shared" si="75"/>
        <v>2.54</v>
      </c>
      <c r="DB304">
        <f t="shared" si="71"/>
        <v>23</v>
      </c>
      <c r="DC304">
        <f t="shared" si="72"/>
        <v>0</v>
      </c>
    </row>
    <row r="305" spans="1:107" x14ac:dyDescent="0.2">
      <c r="A305">
        <f>ROW(Source!A208)</f>
        <v>208</v>
      </c>
      <c r="B305">
        <v>42104813</v>
      </c>
      <c r="C305">
        <v>42105768</v>
      </c>
      <c r="D305">
        <v>38101843</v>
      </c>
      <c r="E305">
        <v>1</v>
      </c>
      <c r="F305">
        <v>1</v>
      </c>
      <c r="G305">
        <v>1</v>
      </c>
      <c r="H305">
        <v>3</v>
      </c>
      <c r="I305" t="s">
        <v>469</v>
      </c>
      <c r="J305" t="s">
        <v>470</v>
      </c>
      <c r="K305" t="s">
        <v>471</v>
      </c>
      <c r="L305">
        <v>1327</v>
      </c>
      <c r="N305">
        <v>1005</v>
      </c>
      <c r="O305" t="s">
        <v>321</v>
      </c>
      <c r="P305" t="s">
        <v>321</v>
      </c>
      <c r="Q305">
        <v>1</v>
      </c>
      <c r="W305">
        <v>0</v>
      </c>
      <c r="X305">
        <v>-1827594923</v>
      </c>
      <c r="Y305">
        <v>1.6</v>
      </c>
      <c r="AA305">
        <v>203.19</v>
      </c>
      <c r="AB305">
        <v>0</v>
      </c>
      <c r="AC305">
        <v>0</v>
      </c>
      <c r="AD305">
        <v>0</v>
      </c>
      <c r="AE305">
        <v>72.31</v>
      </c>
      <c r="AF305">
        <v>0</v>
      </c>
      <c r="AG305">
        <v>0</v>
      </c>
      <c r="AH305">
        <v>0</v>
      </c>
      <c r="AI305">
        <v>2.81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S305" t="s">
        <v>3</v>
      </c>
      <c r="AT305">
        <v>1.6</v>
      </c>
      <c r="AU305" t="s">
        <v>3</v>
      </c>
      <c r="AV305">
        <v>0</v>
      </c>
      <c r="AW305">
        <v>2</v>
      </c>
      <c r="AX305">
        <v>42105788</v>
      </c>
      <c r="AY305">
        <v>1</v>
      </c>
      <c r="AZ305">
        <v>0</v>
      </c>
      <c r="BA305">
        <v>289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Y305*Source!I208</f>
        <v>1.2800000000000002</v>
      </c>
      <c r="CY305">
        <f t="shared" si="73"/>
        <v>203.19</v>
      </c>
      <c r="CZ305">
        <f t="shared" si="74"/>
        <v>72.31</v>
      </c>
      <c r="DA305">
        <f t="shared" si="75"/>
        <v>2.81</v>
      </c>
      <c r="DB305">
        <f t="shared" si="71"/>
        <v>115.7</v>
      </c>
      <c r="DC305">
        <f t="shared" si="72"/>
        <v>0</v>
      </c>
    </row>
    <row r="306" spans="1:107" x14ac:dyDescent="0.2">
      <c r="A306">
        <f>ROW(Source!A208)</f>
        <v>208</v>
      </c>
      <c r="B306">
        <v>42104813</v>
      </c>
      <c r="C306">
        <v>42105768</v>
      </c>
      <c r="D306">
        <v>38101951</v>
      </c>
      <c r="E306">
        <v>1</v>
      </c>
      <c r="F306">
        <v>1</v>
      </c>
      <c r="G306">
        <v>1</v>
      </c>
      <c r="H306">
        <v>3</v>
      </c>
      <c r="I306" t="s">
        <v>494</v>
      </c>
      <c r="J306" t="s">
        <v>495</v>
      </c>
      <c r="K306" t="s">
        <v>496</v>
      </c>
      <c r="L306">
        <v>1348</v>
      </c>
      <c r="N306">
        <v>1009</v>
      </c>
      <c r="O306" t="s">
        <v>28</v>
      </c>
      <c r="P306" t="s">
        <v>28</v>
      </c>
      <c r="Q306">
        <v>1000</v>
      </c>
      <c r="W306">
        <v>0</v>
      </c>
      <c r="X306">
        <v>-1515146857</v>
      </c>
      <c r="Y306">
        <v>7.1999999999999995E-2</v>
      </c>
      <c r="AA306">
        <v>17820.18</v>
      </c>
      <c r="AB306">
        <v>0</v>
      </c>
      <c r="AC306">
        <v>0</v>
      </c>
      <c r="AD306">
        <v>0</v>
      </c>
      <c r="AE306">
        <v>4294.0200000000004</v>
      </c>
      <c r="AF306">
        <v>0</v>
      </c>
      <c r="AG306">
        <v>0</v>
      </c>
      <c r="AH306">
        <v>0</v>
      </c>
      <c r="AI306">
        <v>4.1500000000000004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S306" t="s">
        <v>3</v>
      </c>
      <c r="AT306">
        <v>7.1999999999999995E-2</v>
      </c>
      <c r="AU306" t="s">
        <v>3</v>
      </c>
      <c r="AV306">
        <v>0</v>
      </c>
      <c r="AW306">
        <v>2</v>
      </c>
      <c r="AX306">
        <v>42105789</v>
      </c>
      <c r="AY306">
        <v>1</v>
      </c>
      <c r="AZ306">
        <v>0</v>
      </c>
      <c r="BA306">
        <v>290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Y306*Source!I208</f>
        <v>5.7599999999999998E-2</v>
      </c>
      <c r="CY306">
        <f t="shared" si="73"/>
        <v>17820.18</v>
      </c>
      <c r="CZ306">
        <f t="shared" si="74"/>
        <v>4294.0200000000004</v>
      </c>
      <c r="DA306">
        <f t="shared" si="75"/>
        <v>4.1500000000000004</v>
      </c>
      <c r="DB306">
        <f t="shared" si="71"/>
        <v>309.17</v>
      </c>
      <c r="DC306">
        <f t="shared" si="72"/>
        <v>0</v>
      </c>
    </row>
    <row r="307" spans="1:107" x14ac:dyDescent="0.2">
      <c r="A307">
        <f>ROW(Source!A208)</f>
        <v>208</v>
      </c>
      <c r="B307">
        <v>42104813</v>
      </c>
      <c r="C307">
        <v>42105768</v>
      </c>
      <c r="D307">
        <v>38102062</v>
      </c>
      <c r="E307">
        <v>1</v>
      </c>
      <c r="F307">
        <v>1</v>
      </c>
      <c r="G307">
        <v>1</v>
      </c>
      <c r="H307">
        <v>3</v>
      </c>
      <c r="I307" t="s">
        <v>497</v>
      </c>
      <c r="J307" t="s">
        <v>498</v>
      </c>
      <c r="K307" t="s">
        <v>499</v>
      </c>
      <c r="L307">
        <v>1346</v>
      </c>
      <c r="N307">
        <v>1009</v>
      </c>
      <c r="O307" t="s">
        <v>475</v>
      </c>
      <c r="P307" t="s">
        <v>475</v>
      </c>
      <c r="Q307">
        <v>1</v>
      </c>
      <c r="W307">
        <v>0</v>
      </c>
      <c r="X307">
        <v>170168280</v>
      </c>
      <c r="Y307">
        <v>4.0199999999999996</v>
      </c>
      <c r="AA307">
        <v>27.18</v>
      </c>
      <c r="AB307">
        <v>0</v>
      </c>
      <c r="AC307">
        <v>0</v>
      </c>
      <c r="AD307">
        <v>0</v>
      </c>
      <c r="AE307">
        <v>8.09</v>
      </c>
      <c r="AF307">
        <v>0</v>
      </c>
      <c r="AG307">
        <v>0</v>
      </c>
      <c r="AH307">
        <v>0</v>
      </c>
      <c r="AI307">
        <v>3.36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S307" t="s">
        <v>3</v>
      </c>
      <c r="AT307">
        <v>4.0199999999999996</v>
      </c>
      <c r="AU307" t="s">
        <v>3</v>
      </c>
      <c r="AV307">
        <v>0</v>
      </c>
      <c r="AW307">
        <v>2</v>
      </c>
      <c r="AX307">
        <v>42105790</v>
      </c>
      <c r="AY307">
        <v>1</v>
      </c>
      <c r="AZ307">
        <v>0</v>
      </c>
      <c r="BA307">
        <v>291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Y307*Source!I208</f>
        <v>3.2159999999999997</v>
      </c>
      <c r="CY307">
        <f t="shared" si="73"/>
        <v>27.18</v>
      </c>
      <c r="CZ307">
        <f t="shared" si="74"/>
        <v>8.09</v>
      </c>
      <c r="DA307">
        <f t="shared" si="75"/>
        <v>3.36</v>
      </c>
      <c r="DB307">
        <f t="shared" si="71"/>
        <v>32.520000000000003</v>
      </c>
      <c r="DC307">
        <f t="shared" si="72"/>
        <v>0</v>
      </c>
    </row>
    <row r="308" spans="1:107" x14ac:dyDescent="0.2">
      <c r="A308">
        <f>ROW(Source!A208)</f>
        <v>208</v>
      </c>
      <c r="B308">
        <v>42104813</v>
      </c>
      <c r="C308">
        <v>42105768</v>
      </c>
      <c r="D308">
        <v>38102159</v>
      </c>
      <c r="E308">
        <v>1</v>
      </c>
      <c r="F308">
        <v>1</v>
      </c>
      <c r="G308">
        <v>1</v>
      </c>
      <c r="H308">
        <v>3</v>
      </c>
      <c r="I308" t="s">
        <v>87</v>
      </c>
      <c r="J308" t="s">
        <v>89</v>
      </c>
      <c r="K308" t="s">
        <v>88</v>
      </c>
      <c r="L308">
        <v>1348</v>
      </c>
      <c r="N308">
        <v>1009</v>
      </c>
      <c r="O308" t="s">
        <v>28</v>
      </c>
      <c r="P308" t="s">
        <v>28</v>
      </c>
      <c r="Q308">
        <v>1000</v>
      </c>
      <c r="W308">
        <v>1</v>
      </c>
      <c r="X308">
        <v>-764270001</v>
      </c>
      <c r="Y308">
        <v>-7.0999999999999994E-2</v>
      </c>
      <c r="AA308">
        <v>50777.71</v>
      </c>
      <c r="AB308">
        <v>0</v>
      </c>
      <c r="AC308">
        <v>0</v>
      </c>
      <c r="AD308">
        <v>0</v>
      </c>
      <c r="AE308">
        <v>15481.01</v>
      </c>
      <c r="AF308">
        <v>0</v>
      </c>
      <c r="AG308">
        <v>0</v>
      </c>
      <c r="AH308">
        <v>0</v>
      </c>
      <c r="AI308">
        <v>3.28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3</v>
      </c>
      <c r="AT308">
        <v>-7.0999999999999994E-2</v>
      </c>
      <c r="AU308" t="s">
        <v>3</v>
      </c>
      <c r="AV308">
        <v>0</v>
      </c>
      <c r="AW308">
        <v>2</v>
      </c>
      <c r="AX308">
        <v>42105791</v>
      </c>
      <c r="AY308">
        <v>1</v>
      </c>
      <c r="AZ308">
        <v>6144</v>
      </c>
      <c r="BA308">
        <v>292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Y308*Source!I208</f>
        <v>-5.6799999999999996E-2</v>
      </c>
      <c r="CY308">
        <f t="shared" si="73"/>
        <v>50777.71</v>
      </c>
      <c r="CZ308">
        <f t="shared" si="74"/>
        <v>15481.01</v>
      </c>
      <c r="DA308">
        <f t="shared" si="75"/>
        <v>3.28</v>
      </c>
      <c r="DB308">
        <f t="shared" si="71"/>
        <v>-1099.1500000000001</v>
      </c>
      <c r="DC308">
        <f t="shared" si="72"/>
        <v>0</v>
      </c>
    </row>
    <row r="309" spans="1:107" x14ac:dyDescent="0.2">
      <c r="A309">
        <f>ROW(Source!A208)</f>
        <v>208</v>
      </c>
      <c r="B309">
        <v>42104813</v>
      </c>
      <c r="C309">
        <v>42105768</v>
      </c>
      <c r="D309">
        <v>38699269</v>
      </c>
      <c r="E309">
        <v>1</v>
      </c>
      <c r="F309">
        <v>1</v>
      </c>
      <c r="G309">
        <v>1</v>
      </c>
      <c r="H309">
        <v>3</v>
      </c>
      <c r="I309" t="s">
        <v>65</v>
      </c>
      <c r="J309" t="s">
        <v>68</v>
      </c>
      <c r="K309" t="s">
        <v>66</v>
      </c>
      <c r="L309">
        <v>1296</v>
      </c>
      <c r="N309">
        <v>1002</v>
      </c>
      <c r="O309" t="s">
        <v>67</v>
      </c>
      <c r="P309" t="s">
        <v>67</v>
      </c>
      <c r="Q309">
        <v>1</v>
      </c>
      <c r="W309">
        <v>0</v>
      </c>
      <c r="X309">
        <v>-1399667287</v>
      </c>
      <c r="Y309">
        <v>33.333300000000001</v>
      </c>
      <c r="AA309">
        <v>261.67</v>
      </c>
      <c r="AB309">
        <v>0</v>
      </c>
      <c r="AC309">
        <v>0</v>
      </c>
      <c r="AD309">
        <v>0</v>
      </c>
      <c r="AE309">
        <v>261.67</v>
      </c>
      <c r="AF309">
        <v>0</v>
      </c>
      <c r="AG309">
        <v>0</v>
      </c>
      <c r="AH309">
        <v>0</v>
      </c>
      <c r="AI309">
        <v>1</v>
      </c>
      <c r="AJ309">
        <v>1</v>
      </c>
      <c r="AK309">
        <v>1</v>
      </c>
      <c r="AL309">
        <v>1</v>
      </c>
      <c r="AN309">
        <v>0</v>
      </c>
      <c r="AO309">
        <v>0</v>
      </c>
      <c r="AP309">
        <v>0</v>
      </c>
      <c r="AQ309">
        <v>0</v>
      </c>
      <c r="AR309">
        <v>0</v>
      </c>
      <c r="AS309" t="s">
        <v>3</v>
      </c>
      <c r="AT309">
        <v>33.333300000000001</v>
      </c>
      <c r="AU309" t="s">
        <v>3</v>
      </c>
      <c r="AV309">
        <v>0</v>
      </c>
      <c r="AW309">
        <v>1</v>
      </c>
      <c r="AX309">
        <v>-1</v>
      </c>
      <c r="AY309">
        <v>0</v>
      </c>
      <c r="AZ309">
        <v>0</v>
      </c>
      <c r="BA309" t="s">
        <v>3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Y309*Source!I208</f>
        <v>26.666640000000001</v>
      </c>
      <c r="CY309">
        <f t="shared" si="73"/>
        <v>261.67</v>
      </c>
      <c r="CZ309">
        <f t="shared" si="74"/>
        <v>261.67</v>
      </c>
      <c r="DA309">
        <f t="shared" si="75"/>
        <v>1</v>
      </c>
      <c r="DB309">
        <f t="shared" si="71"/>
        <v>8722.32</v>
      </c>
      <c r="DC309">
        <f t="shared" si="72"/>
        <v>0</v>
      </c>
    </row>
    <row r="310" spans="1:107" x14ac:dyDescent="0.2">
      <c r="A310">
        <f>ROW(Source!A208)</f>
        <v>208</v>
      </c>
      <c r="B310">
        <v>42104813</v>
      </c>
      <c r="C310">
        <v>42105768</v>
      </c>
      <c r="D310">
        <v>38140476</v>
      </c>
      <c r="E310">
        <v>1</v>
      </c>
      <c r="F310">
        <v>1</v>
      </c>
      <c r="G310">
        <v>1</v>
      </c>
      <c r="H310">
        <v>3</v>
      </c>
      <c r="I310" t="s">
        <v>500</v>
      </c>
      <c r="J310" t="s">
        <v>501</v>
      </c>
      <c r="K310" t="s">
        <v>502</v>
      </c>
      <c r="L310">
        <v>1339</v>
      </c>
      <c r="N310">
        <v>1007</v>
      </c>
      <c r="O310" t="s">
        <v>449</v>
      </c>
      <c r="P310" t="s">
        <v>449</v>
      </c>
      <c r="Q310">
        <v>1</v>
      </c>
      <c r="W310">
        <v>0</v>
      </c>
      <c r="X310">
        <v>-1761274876</v>
      </c>
      <c r="Y310">
        <v>4.4000000000000003E-3</v>
      </c>
      <c r="AA310">
        <v>462.46</v>
      </c>
      <c r="AB310">
        <v>0</v>
      </c>
      <c r="AC310">
        <v>0</v>
      </c>
      <c r="AD310">
        <v>0</v>
      </c>
      <c r="AE310">
        <v>74.59</v>
      </c>
      <c r="AF310">
        <v>0</v>
      </c>
      <c r="AG310">
        <v>0</v>
      </c>
      <c r="AH310">
        <v>0</v>
      </c>
      <c r="AI310">
        <v>6.2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0</v>
      </c>
      <c r="AQ310">
        <v>0</v>
      </c>
      <c r="AR310">
        <v>0</v>
      </c>
      <c r="AS310" t="s">
        <v>3</v>
      </c>
      <c r="AT310">
        <v>4.4000000000000003E-3</v>
      </c>
      <c r="AU310" t="s">
        <v>3</v>
      </c>
      <c r="AV310">
        <v>0</v>
      </c>
      <c r="AW310">
        <v>2</v>
      </c>
      <c r="AX310">
        <v>42105792</v>
      </c>
      <c r="AY310">
        <v>1</v>
      </c>
      <c r="AZ310">
        <v>0</v>
      </c>
      <c r="BA310">
        <v>293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Y310*Source!I208</f>
        <v>3.5200000000000006E-3</v>
      </c>
      <c r="CY310">
        <f t="shared" si="73"/>
        <v>462.46</v>
      </c>
      <c r="CZ310">
        <f t="shared" si="74"/>
        <v>74.59</v>
      </c>
      <c r="DA310">
        <f t="shared" si="75"/>
        <v>6.2</v>
      </c>
      <c r="DB310">
        <f t="shared" si="71"/>
        <v>0.33</v>
      </c>
      <c r="DC310">
        <f t="shared" si="72"/>
        <v>0</v>
      </c>
    </row>
    <row r="311" spans="1:107" x14ac:dyDescent="0.2">
      <c r="A311">
        <f>ROW(Source!A208)</f>
        <v>208</v>
      </c>
      <c r="B311">
        <v>42104813</v>
      </c>
      <c r="C311">
        <v>42105768</v>
      </c>
      <c r="D311">
        <v>38140638</v>
      </c>
      <c r="E311">
        <v>1</v>
      </c>
      <c r="F311">
        <v>1</v>
      </c>
      <c r="G311">
        <v>1</v>
      </c>
      <c r="H311">
        <v>3</v>
      </c>
      <c r="I311" t="s">
        <v>450</v>
      </c>
      <c r="J311" t="s">
        <v>451</v>
      </c>
      <c r="K311" t="s">
        <v>452</v>
      </c>
      <c r="L311">
        <v>1339</v>
      </c>
      <c r="N311">
        <v>1007</v>
      </c>
      <c r="O311" t="s">
        <v>449</v>
      </c>
      <c r="P311" t="s">
        <v>449</v>
      </c>
      <c r="Q311">
        <v>1</v>
      </c>
      <c r="W311">
        <v>0</v>
      </c>
      <c r="X311">
        <v>619799737</v>
      </c>
      <c r="Y311">
        <v>0.24</v>
      </c>
      <c r="AA311">
        <v>21.28</v>
      </c>
      <c r="AB311">
        <v>0</v>
      </c>
      <c r="AC311">
        <v>0</v>
      </c>
      <c r="AD311">
        <v>0</v>
      </c>
      <c r="AE311">
        <v>2.44</v>
      </c>
      <c r="AF311">
        <v>0</v>
      </c>
      <c r="AG311">
        <v>0</v>
      </c>
      <c r="AH311">
        <v>0</v>
      </c>
      <c r="AI311">
        <v>8.7200000000000006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0</v>
      </c>
      <c r="AQ311">
        <v>0</v>
      </c>
      <c r="AR311">
        <v>0</v>
      </c>
      <c r="AS311" t="s">
        <v>3</v>
      </c>
      <c r="AT311">
        <v>0.24</v>
      </c>
      <c r="AU311" t="s">
        <v>3</v>
      </c>
      <c r="AV311">
        <v>0</v>
      </c>
      <c r="AW311">
        <v>2</v>
      </c>
      <c r="AX311">
        <v>42105793</v>
      </c>
      <c r="AY311">
        <v>1</v>
      </c>
      <c r="AZ311">
        <v>0</v>
      </c>
      <c r="BA311">
        <v>294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Y311*Source!I208</f>
        <v>0.192</v>
      </c>
      <c r="CY311">
        <f t="shared" si="73"/>
        <v>21.28</v>
      </c>
      <c r="CZ311">
        <f t="shared" si="74"/>
        <v>2.44</v>
      </c>
      <c r="DA311">
        <f t="shared" si="75"/>
        <v>8.7200000000000006</v>
      </c>
      <c r="DB311">
        <f t="shared" si="71"/>
        <v>0.59</v>
      </c>
      <c r="DC311">
        <f t="shared" si="72"/>
        <v>0</v>
      </c>
    </row>
    <row r="312" spans="1:107" x14ac:dyDescent="0.2">
      <c r="A312">
        <f>ROW(Source!A211)</f>
        <v>211</v>
      </c>
      <c r="B312">
        <v>42104813</v>
      </c>
      <c r="C312">
        <v>42106364</v>
      </c>
      <c r="D312">
        <v>18410171</v>
      </c>
      <c r="E312">
        <v>1</v>
      </c>
      <c r="F312">
        <v>1</v>
      </c>
      <c r="G312">
        <v>1</v>
      </c>
      <c r="H312">
        <v>1</v>
      </c>
      <c r="I312" t="s">
        <v>482</v>
      </c>
      <c r="J312" t="s">
        <v>3</v>
      </c>
      <c r="K312" t="s">
        <v>483</v>
      </c>
      <c r="L312">
        <v>1369</v>
      </c>
      <c r="N312">
        <v>1013</v>
      </c>
      <c r="O312" t="s">
        <v>437</v>
      </c>
      <c r="P312" t="s">
        <v>437</v>
      </c>
      <c r="Q312">
        <v>1</v>
      </c>
      <c r="W312">
        <v>0</v>
      </c>
      <c r="X312">
        <v>1151098980</v>
      </c>
      <c r="Y312">
        <v>226.27</v>
      </c>
      <c r="AA312">
        <v>0</v>
      </c>
      <c r="AB312">
        <v>0</v>
      </c>
      <c r="AC312">
        <v>0</v>
      </c>
      <c r="AD312">
        <v>260.7</v>
      </c>
      <c r="AE312">
        <v>0</v>
      </c>
      <c r="AF312">
        <v>0</v>
      </c>
      <c r="AG312">
        <v>0</v>
      </c>
      <c r="AH312">
        <v>260.7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S312" t="s">
        <v>3</v>
      </c>
      <c r="AT312">
        <v>226.27</v>
      </c>
      <c r="AU312" t="s">
        <v>3</v>
      </c>
      <c r="AV312">
        <v>1</v>
      </c>
      <c r="AW312">
        <v>2</v>
      </c>
      <c r="AX312">
        <v>42106365</v>
      </c>
      <c r="AY312">
        <v>1</v>
      </c>
      <c r="AZ312">
        <v>0</v>
      </c>
      <c r="BA312">
        <v>295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Y312*Source!I211</f>
        <v>17.19652</v>
      </c>
      <c r="CY312">
        <f>AD312</f>
        <v>260.7</v>
      </c>
      <c r="CZ312">
        <f>AH312</f>
        <v>260.7</v>
      </c>
      <c r="DA312">
        <f>AL312</f>
        <v>1</v>
      </c>
      <c r="DB312">
        <f t="shared" si="71"/>
        <v>58988.59</v>
      </c>
      <c r="DC312">
        <f t="shared" si="72"/>
        <v>0</v>
      </c>
    </row>
    <row r="313" spans="1:107" x14ac:dyDescent="0.2">
      <c r="A313">
        <f>ROW(Source!A211)</f>
        <v>211</v>
      </c>
      <c r="B313">
        <v>42104813</v>
      </c>
      <c r="C313">
        <v>42106364</v>
      </c>
      <c r="D313">
        <v>121548</v>
      </c>
      <c r="E313">
        <v>1</v>
      </c>
      <c r="F313">
        <v>1</v>
      </c>
      <c r="G313">
        <v>1</v>
      </c>
      <c r="H313">
        <v>1</v>
      </c>
      <c r="I313" t="s">
        <v>30</v>
      </c>
      <c r="J313" t="s">
        <v>3</v>
      </c>
      <c r="K313" t="s">
        <v>440</v>
      </c>
      <c r="L313">
        <v>608254</v>
      </c>
      <c r="N313">
        <v>1013</v>
      </c>
      <c r="O313" t="s">
        <v>441</v>
      </c>
      <c r="P313" t="s">
        <v>441</v>
      </c>
      <c r="Q313">
        <v>1</v>
      </c>
      <c r="W313">
        <v>0</v>
      </c>
      <c r="X313">
        <v>-185737400</v>
      </c>
      <c r="Y313">
        <v>0.72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1</v>
      </c>
      <c r="AP313">
        <v>0</v>
      </c>
      <c r="AQ313">
        <v>0</v>
      </c>
      <c r="AR313">
        <v>0</v>
      </c>
      <c r="AS313" t="s">
        <v>3</v>
      </c>
      <c r="AT313">
        <v>0.72</v>
      </c>
      <c r="AU313" t="s">
        <v>3</v>
      </c>
      <c r="AV313">
        <v>2</v>
      </c>
      <c r="AW313">
        <v>2</v>
      </c>
      <c r="AX313">
        <v>42106366</v>
      </c>
      <c r="AY313">
        <v>1</v>
      </c>
      <c r="AZ313">
        <v>0</v>
      </c>
      <c r="BA313">
        <v>296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Y313*Source!I211</f>
        <v>5.4719999999999998E-2</v>
      </c>
      <c r="CY313">
        <f>AD313</f>
        <v>0</v>
      </c>
      <c r="CZ313">
        <f>AH313</f>
        <v>0</v>
      </c>
      <c r="DA313">
        <f>AL313</f>
        <v>1</v>
      </c>
      <c r="DB313">
        <f t="shared" si="71"/>
        <v>0</v>
      </c>
      <c r="DC313">
        <f t="shared" si="72"/>
        <v>0</v>
      </c>
    </row>
    <row r="314" spans="1:107" x14ac:dyDescent="0.2">
      <c r="A314">
        <f>ROW(Source!A211)</f>
        <v>211</v>
      </c>
      <c r="B314">
        <v>42104813</v>
      </c>
      <c r="C314">
        <v>42106364</v>
      </c>
      <c r="D314">
        <v>38164735</v>
      </c>
      <c r="E314">
        <v>1</v>
      </c>
      <c r="F314">
        <v>1</v>
      </c>
      <c r="G314">
        <v>1</v>
      </c>
      <c r="H314">
        <v>2</v>
      </c>
      <c r="I314" t="s">
        <v>442</v>
      </c>
      <c r="J314" t="s">
        <v>443</v>
      </c>
      <c r="K314" t="s">
        <v>444</v>
      </c>
      <c r="L314">
        <v>1368</v>
      </c>
      <c r="N314">
        <v>1011</v>
      </c>
      <c r="O314" t="s">
        <v>445</v>
      </c>
      <c r="P314" t="s">
        <v>445</v>
      </c>
      <c r="Q314">
        <v>1</v>
      </c>
      <c r="W314">
        <v>0</v>
      </c>
      <c r="X314">
        <v>344519037</v>
      </c>
      <c r="Y314">
        <v>0.72</v>
      </c>
      <c r="AA314">
        <v>0</v>
      </c>
      <c r="AB314">
        <v>404.19</v>
      </c>
      <c r="AC314">
        <v>392.31</v>
      </c>
      <c r="AD314">
        <v>0</v>
      </c>
      <c r="AE314">
        <v>0</v>
      </c>
      <c r="AF314">
        <v>31.26</v>
      </c>
      <c r="AG314">
        <v>13.5</v>
      </c>
      <c r="AH314">
        <v>0</v>
      </c>
      <c r="AI314">
        <v>1</v>
      </c>
      <c r="AJ314">
        <v>12.93</v>
      </c>
      <c r="AK314">
        <v>29.06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S314" t="s">
        <v>3</v>
      </c>
      <c r="AT314">
        <v>0.72</v>
      </c>
      <c r="AU314" t="s">
        <v>3</v>
      </c>
      <c r="AV314">
        <v>0</v>
      </c>
      <c r="AW314">
        <v>2</v>
      </c>
      <c r="AX314">
        <v>42106367</v>
      </c>
      <c r="AY314">
        <v>1</v>
      </c>
      <c r="AZ314">
        <v>0</v>
      </c>
      <c r="BA314">
        <v>297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Y314*Source!I211</f>
        <v>5.4719999999999998E-2</v>
      </c>
      <c r="CY314">
        <f>AB314</f>
        <v>404.19</v>
      </c>
      <c r="CZ314">
        <f>AF314</f>
        <v>31.26</v>
      </c>
      <c r="DA314">
        <f>AJ314</f>
        <v>12.93</v>
      </c>
      <c r="DB314">
        <f t="shared" si="71"/>
        <v>22.51</v>
      </c>
      <c r="DC314">
        <f t="shared" si="72"/>
        <v>9.7200000000000006</v>
      </c>
    </row>
    <row r="315" spans="1:107" x14ac:dyDescent="0.2">
      <c r="A315">
        <f>ROW(Source!A211)</f>
        <v>211</v>
      </c>
      <c r="B315">
        <v>42104813</v>
      </c>
      <c r="C315">
        <v>42106364</v>
      </c>
      <c r="D315">
        <v>38136127</v>
      </c>
      <c r="E315">
        <v>1</v>
      </c>
      <c r="F315">
        <v>1</v>
      </c>
      <c r="G315">
        <v>1</v>
      </c>
      <c r="H315">
        <v>3</v>
      </c>
      <c r="I315" t="s">
        <v>446</v>
      </c>
      <c r="J315" t="s">
        <v>447</v>
      </c>
      <c r="K315" t="s">
        <v>448</v>
      </c>
      <c r="L315">
        <v>1339</v>
      </c>
      <c r="N315">
        <v>1007</v>
      </c>
      <c r="O315" t="s">
        <v>449</v>
      </c>
      <c r="P315" t="s">
        <v>449</v>
      </c>
      <c r="Q315">
        <v>1</v>
      </c>
      <c r="W315">
        <v>0</v>
      </c>
      <c r="X315">
        <v>298602793</v>
      </c>
      <c r="Y315">
        <v>2.31</v>
      </c>
      <c r="AA315">
        <v>3304.14</v>
      </c>
      <c r="AB315">
        <v>0</v>
      </c>
      <c r="AC315">
        <v>0</v>
      </c>
      <c r="AD315">
        <v>0</v>
      </c>
      <c r="AE315">
        <v>517.89</v>
      </c>
      <c r="AF315">
        <v>0</v>
      </c>
      <c r="AG315">
        <v>0</v>
      </c>
      <c r="AH315">
        <v>0</v>
      </c>
      <c r="AI315">
        <v>6.38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 t="s">
        <v>3</v>
      </c>
      <c r="AT315">
        <v>2.31</v>
      </c>
      <c r="AU315" t="s">
        <v>3</v>
      </c>
      <c r="AV315">
        <v>0</v>
      </c>
      <c r="AW315">
        <v>2</v>
      </c>
      <c r="AX315">
        <v>42106368</v>
      </c>
      <c r="AY315">
        <v>1</v>
      </c>
      <c r="AZ315">
        <v>0</v>
      </c>
      <c r="BA315">
        <v>298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Y315*Source!I211</f>
        <v>0.17555999999999999</v>
      </c>
      <c r="CY315">
        <f>AA315</f>
        <v>3304.14</v>
      </c>
      <c r="CZ315">
        <f>AE315</f>
        <v>517.89</v>
      </c>
      <c r="DA315">
        <f>AI315</f>
        <v>6.38</v>
      </c>
      <c r="DB315">
        <f t="shared" si="71"/>
        <v>1196.33</v>
      </c>
      <c r="DC315">
        <f t="shared" si="72"/>
        <v>0</v>
      </c>
    </row>
    <row r="316" spans="1:107" x14ac:dyDescent="0.2">
      <c r="A316">
        <f>ROW(Source!A211)</f>
        <v>211</v>
      </c>
      <c r="B316">
        <v>42104813</v>
      </c>
      <c r="C316">
        <v>42106364</v>
      </c>
      <c r="D316">
        <v>38140638</v>
      </c>
      <c r="E316">
        <v>1</v>
      </c>
      <c r="F316">
        <v>1</v>
      </c>
      <c r="G316">
        <v>1</v>
      </c>
      <c r="H316">
        <v>3</v>
      </c>
      <c r="I316" t="s">
        <v>450</v>
      </c>
      <c r="J316" t="s">
        <v>451</v>
      </c>
      <c r="K316" t="s">
        <v>452</v>
      </c>
      <c r="L316">
        <v>1339</v>
      </c>
      <c r="N316">
        <v>1007</v>
      </c>
      <c r="O316" t="s">
        <v>449</v>
      </c>
      <c r="P316" t="s">
        <v>449</v>
      </c>
      <c r="Q316">
        <v>1</v>
      </c>
      <c r="W316">
        <v>0</v>
      </c>
      <c r="X316">
        <v>619799737</v>
      </c>
      <c r="Y316">
        <v>0.35</v>
      </c>
      <c r="AA316">
        <v>21.28</v>
      </c>
      <c r="AB316">
        <v>0</v>
      </c>
      <c r="AC316">
        <v>0</v>
      </c>
      <c r="AD316">
        <v>0</v>
      </c>
      <c r="AE316">
        <v>2.44</v>
      </c>
      <c r="AF316">
        <v>0</v>
      </c>
      <c r="AG316">
        <v>0</v>
      </c>
      <c r="AH316">
        <v>0</v>
      </c>
      <c r="AI316">
        <v>8.7200000000000006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S316" t="s">
        <v>3</v>
      </c>
      <c r="AT316">
        <v>0.35</v>
      </c>
      <c r="AU316" t="s">
        <v>3</v>
      </c>
      <c r="AV316">
        <v>0</v>
      </c>
      <c r="AW316">
        <v>2</v>
      </c>
      <c r="AX316">
        <v>42106369</v>
      </c>
      <c r="AY316">
        <v>1</v>
      </c>
      <c r="AZ316">
        <v>0</v>
      </c>
      <c r="BA316">
        <v>299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Y316*Source!I211</f>
        <v>2.6599999999999999E-2</v>
      </c>
      <c r="CY316">
        <f>AA316</f>
        <v>21.28</v>
      </c>
      <c r="CZ316">
        <f>AE316</f>
        <v>2.44</v>
      </c>
      <c r="DA316">
        <f>AI316</f>
        <v>8.7200000000000006</v>
      </c>
      <c r="DB316">
        <f t="shared" si="71"/>
        <v>0.85</v>
      </c>
      <c r="DC316">
        <f t="shared" si="72"/>
        <v>0</v>
      </c>
    </row>
    <row r="317" spans="1:107" x14ac:dyDescent="0.2">
      <c r="A317">
        <f>ROW(Source!A211)</f>
        <v>211</v>
      </c>
      <c r="B317">
        <v>42104813</v>
      </c>
      <c r="C317">
        <v>42106364</v>
      </c>
      <c r="D317">
        <v>38164074</v>
      </c>
      <c r="E317">
        <v>1</v>
      </c>
      <c r="F317">
        <v>1</v>
      </c>
      <c r="G317">
        <v>1</v>
      </c>
      <c r="H317">
        <v>3</v>
      </c>
      <c r="I317" t="s">
        <v>26</v>
      </c>
      <c r="J317" t="s">
        <v>29</v>
      </c>
      <c r="K317" t="s">
        <v>27</v>
      </c>
      <c r="L317">
        <v>1348</v>
      </c>
      <c r="N317">
        <v>1009</v>
      </c>
      <c r="O317" t="s">
        <v>28</v>
      </c>
      <c r="P317" t="s">
        <v>28</v>
      </c>
      <c r="Q317">
        <v>1000</v>
      </c>
      <c r="W317">
        <v>0</v>
      </c>
      <c r="X317">
        <v>1876412176</v>
      </c>
      <c r="Y317">
        <v>3.38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1</v>
      </c>
      <c r="AJ317">
        <v>1</v>
      </c>
      <c r="AK317">
        <v>1</v>
      </c>
      <c r="AL317">
        <v>1</v>
      </c>
      <c r="AN317">
        <v>0</v>
      </c>
      <c r="AO317">
        <v>0</v>
      </c>
      <c r="AP317">
        <v>0</v>
      </c>
      <c r="AQ317">
        <v>0</v>
      </c>
      <c r="AR317">
        <v>0</v>
      </c>
      <c r="AS317" t="s">
        <v>3</v>
      </c>
      <c r="AT317">
        <v>3.38</v>
      </c>
      <c r="AU317" t="s">
        <v>3</v>
      </c>
      <c r="AV317">
        <v>0</v>
      </c>
      <c r="AW317">
        <v>2</v>
      </c>
      <c r="AX317">
        <v>42106370</v>
      </c>
      <c r="AY317">
        <v>1</v>
      </c>
      <c r="AZ317">
        <v>0</v>
      </c>
      <c r="BA317">
        <v>300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Y317*Source!I211</f>
        <v>0.25688</v>
      </c>
      <c r="CY317">
        <f>AA317</f>
        <v>0</v>
      </c>
      <c r="CZ317">
        <f>AE317</f>
        <v>0</v>
      </c>
      <c r="DA317">
        <f>AI317</f>
        <v>1</v>
      </c>
      <c r="DB317">
        <f t="shared" si="71"/>
        <v>0</v>
      </c>
      <c r="DC317">
        <f t="shared" si="72"/>
        <v>0</v>
      </c>
    </row>
    <row r="318" spans="1:107" x14ac:dyDescent="0.2">
      <c r="A318">
        <f>ROW(Source!A213)</f>
        <v>213</v>
      </c>
      <c r="B318">
        <v>42104813</v>
      </c>
      <c r="C318">
        <v>42105796</v>
      </c>
      <c r="D318">
        <v>18409661</v>
      </c>
      <c r="E318">
        <v>1</v>
      </c>
      <c r="F318">
        <v>1</v>
      </c>
      <c r="G318">
        <v>1</v>
      </c>
      <c r="H318">
        <v>1</v>
      </c>
      <c r="I318" t="s">
        <v>486</v>
      </c>
      <c r="J318" t="s">
        <v>3</v>
      </c>
      <c r="K318" t="s">
        <v>487</v>
      </c>
      <c r="L318">
        <v>1369</v>
      </c>
      <c r="N318">
        <v>1013</v>
      </c>
      <c r="O318" t="s">
        <v>437</v>
      </c>
      <c r="P318" t="s">
        <v>437</v>
      </c>
      <c r="Q318">
        <v>1</v>
      </c>
      <c r="W318">
        <v>0</v>
      </c>
      <c r="X318">
        <v>1989723076</v>
      </c>
      <c r="Y318">
        <v>33.78</v>
      </c>
      <c r="AA318">
        <v>0</v>
      </c>
      <c r="AB318">
        <v>0</v>
      </c>
      <c r="AC318">
        <v>0</v>
      </c>
      <c r="AD318">
        <v>251.11</v>
      </c>
      <c r="AE318">
        <v>0</v>
      </c>
      <c r="AF318">
        <v>0</v>
      </c>
      <c r="AG318">
        <v>0</v>
      </c>
      <c r="AH318">
        <v>251.11</v>
      </c>
      <c r="AI318">
        <v>1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3</v>
      </c>
      <c r="AT318">
        <v>33.78</v>
      </c>
      <c r="AU318" t="s">
        <v>3</v>
      </c>
      <c r="AV318">
        <v>1</v>
      </c>
      <c r="AW318">
        <v>2</v>
      </c>
      <c r="AX318">
        <v>42105810</v>
      </c>
      <c r="AY318">
        <v>1</v>
      </c>
      <c r="AZ318">
        <v>0</v>
      </c>
      <c r="BA318">
        <v>301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Y318*Source!I213</f>
        <v>12.768840000000001</v>
      </c>
      <c r="CY318">
        <f>AD318</f>
        <v>251.11</v>
      </c>
      <c r="CZ318">
        <f>AH318</f>
        <v>251.11</v>
      </c>
      <c r="DA318">
        <f>AL318</f>
        <v>1</v>
      </c>
      <c r="DB318">
        <f t="shared" si="71"/>
        <v>8482.5</v>
      </c>
      <c r="DC318">
        <f t="shared" si="72"/>
        <v>0</v>
      </c>
    </row>
    <row r="319" spans="1:107" x14ac:dyDescent="0.2">
      <c r="A319">
        <f>ROW(Source!A213)</f>
        <v>213</v>
      </c>
      <c r="B319">
        <v>42104813</v>
      </c>
      <c r="C319">
        <v>42105796</v>
      </c>
      <c r="D319">
        <v>121548</v>
      </c>
      <c r="E319">
        <v>1</v>
      </c>
      <c r="F319">
        <v>1</v>
      </c>
      <c r="G319">
        <v>1</v>
      </c>
      <c r="H319">
        <v>1</v>
      </c>
      <c r="I319" t="s">
        <v>30</v>
      </c>
      <c r="J319" t="s">
        <v>3</v>
      </c>
      <c r="K319" t="s">
        <v>440</v>
      </c>
      <c r="L319">
        <v>608254</v>
      </c>
      <c r="N319">
        <v>1013</v>
      </c>
      <c r="O319" t="s">
        <v>441</v>
      </c>
      <c r="P319" t="s">
        <v>441</v>
      </c>
      <c r="Q319">
        <v>1</v>
      </c>
      <c r="W319">
        <v>0</v>
      </c>
      <c r="X319">
        <v>-185737400</v>
      </c>
      <c r="Y319">
        <v>0.1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1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S319" t="s">
        <v>3</v>
      </c>
      <c r="AT319">
        <v>0.1</v>
      </c>
      <c r="AU319" t="s">
        <v>3</v>
      </c>
      <c r="AV319">
        <v>2</v>
      </c>
      <c r="AW319">
        <v>2</v>
      </c>
      <c r="AX319">
        <v>42105811</v>
      </c>
      <c r="AY319">
        <v>1</v>
      </c>
      <c r="AZ319">
        <v>0</v>
      </c>
      <c r="BA319">
        <v>302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Y319*Source!I213</f>
        <v>3.78E-2</v>
      </c>
      <c r="CY319">
        <f>AD319</f>
        <v>0</v>
      </c>
      <c r="CZ319">
        <f>AH319</f>
        <v>0</v>
      </c>
      <c r="DA319">
        <f>AL319</f>
        <v>1</v>
      </c>
      <c r="DB319">
        <f t="shared" ref="DB319:DB350" si="76">ROUND(ROUND(AT319*CZ319,2),6)</f>
        <v>0</v>
      </c>
      <c r="DC319">
        <f t="shared" ref="DC319:DC350" si="77">ROUND(ROUND(AT319*AG319,2),6)</f>
        <v>0</v>
      </c>
    </row>
    <row r="320" spans="1:107" x14ac:dyDescent="0.2">
      <c r="A320">
        <f>ROW(Source!A213)</f>
        <v>213</v>
      </c>
      <c r="B320">
        <v>42104813</v>
      </c>
      <c r="C320">
        <v>42105796</v>
      </c>
      <c r="D320">
        <v>38164735</v>
      </c>
      <c r="E320">
        <v>1</v>
      </c>
      <c r="F320">
        <v>1</v>
      </c>
      <c r="G320">
        <v>1</v>
      </c>
      <c r="H320">
        <v>2</v>
      </c>
      <c r="I320" t="s">
        <v>442</v>
      </c>
      <c r="J320" t="s">
        <v>443</v>
      </c>
      <c r="K320" t="s">
        <v>444</v>
      </c>
      <c r="L320">
        <v>1368</v>
      </c>
      <c r="N320">
        <v>1011</v>
      </c>
      <c r="O320" t="s">
        <v>445</v>
      </c>
      <c r="P320" t="s">
        <v>445</v>
      </c>
      <c r="Q320">
        <v>1</v>
      </c>
      <c r="W320">
        <v>0</v>
      </c>
      <c r="X320">
        <v>344519037</v>
      </c>
      <c r="Y320">
        <v>0.1</v>
      </c>
      <c r="AA320">
        <v>0</v>
      </c>
      <c r="AB320">
        <v>404.19</v>
      </c>
      <c r="AC320">
        <v>392.31</v>
      </c>
      <c r="AD320">
        <v>0</v>
      </c>
      <c r="AE320">
        <v>0</v>
      </c>
      <c r="AF320">
        <v>31.26</v>
      </c>
      <c r="AG320">
        <v>13.5</v>
      </c>
      <c r="AH320">
        <v>0</v>
      </c>
      <c r="AI320">
        <v>1</v>
      </c>
      <c r="AJ320">
        <v>12.93</v>
      </c>
      <c r="AK320">
        <v>29.06</v>
      </c>
      <c r="AL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 t="s">
        <v>3</v>
      </c>
      <c r="AT320">
        <v>0.1</v>
      </c>
      <c r="AU320" t="s">
        <v>3</v>
      </c>
      <c r="AV320">
        <v>0</v>
      </c>
      <c r="AW320">
        <v>2</v>
      </c>
      <c r="AX320">
        <v>42105812</v>
      </c>
      <c r="AY320">
        <v>1</v>
      </c>
      <c r="AZ320">
        <v>0</v>
      </c>
      <c r="BA320">
        <v>303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Y320*Source!I213</f>
        <v>3.78E-2</v>
      </c>
      <c r="CY320">
        <f>AB320</f>
        <v>404.19</v>
      </c>
      <c r="CZ320">
        <f>AF320</f>
        <v>31.26</v>
      </c>
      <c r="DA320">
        <f>AJ320</f>
        <v>12.93</v>
      </c>
      <c r="DB320">
        <f t="shared" si="76"/>
        <v>3.13</v>
      </c>
      <c r="DC320">
        <f t="shared" si="77"/>
        <v>1.35</v>
      </c>
    </row>
    <row r="321" spans="1:107" x14ac:dyDescent="0.2">
      <c r="A321">
        <f>ROW(Source!A213)</f>
        <v>213</v>
      </c>
      <c r="B321">
        <v>42104813</v>
      </c>
      <c r="C321">
        <v>42105796</v>
      </c>
      <c r="D321">
        <v>38166456</v>
      </c>
      <c r="E321">
        <v>1</v>
      </c>
      <c r="F321">
        <v>1</v>
      </c>
      <c r="G321">
        <v>1</v>
      </c>
      <c r="H321">
        <v>2</v>
      </c>
      <c r="I321" t="s">
        <v>466</v>
      </c>
      <c r="J321" t="s">
        <v>467</v>
      </c>
      <c r="K321" t="s">
        <v>468</v>
      </c>
      <c r="L321">
        <v>1368</v>
      </c>
      <c r="N321">
        <v>1011</v>
      </c>
      <c r="O321" t="s">
        <v>445</v>
      </c>
      <c r="P321" t="s">
        <v>445</v>
      </c>
      <c r="Q321">
        <v>1</v>
      </c>
      <c r="W321">
        <v>0</v>
      </c>
      <c r="X321">
        <v>1230759911</v>
      </c>
      <c r="Y321">
        <v>0.06</v>
      </c>
      <c r="AA321">
        <v>0</v>
      </c>
      <c r="AB321">
        <v>858.62</v>
      </c>
      <c r="AC321">
        <v>337.1</v>
      </c>
      <c r="AD321">
        <v>0</v>
      </c>
      <c r="AE321">
        <v>0</v>
      </c>
      <c r="AF321">
        <v>87.17</v>
      </c>
      <c r="AG321">
        <v>11.6</v>
      </c>
      <c r="AH321">
        <v>0</v>
      </c>
      <c r="AI321">
        <v>1</v>
      </c>
      <c r="AJ321">
        <v>9.85</v>
      </c>
      <c r="AK321">
        <v>29.06</v>
      </c>
      <c r="AL321">
        <v>1</v>
      </c>
      <c r="AN321">
        <v>0</v>
      </c>
      <c r="AO321">
        <v>1</v>
      </c>
      <c r="AP321">
        <v>0</v>
      </c>
      <c r="AQ321">
        <v>0</v>
      </c>
      <c r="AR321">
        <v>0</v>
      </c>
      <c r="AS321" t="s">
        <v>3</v>
      </c>
      <c r="AT321">
        <v>0.06</v>
      </c>
      <c r="AU321" t="s">
        <v>3</v>
      </c>
      <c r="AV321">
        <v>0</v>
      </c>
      <c r="AW321">
        <v>2</v>
      </c>
      <c r="AX321">
        <v>42105813</v>
      </c>
      <c r="AY321">
        <v>1</v>
      </c>
      <c r="AZ321">
        <v>0</v>
      </c>
      <c r="BA321">
        <v>304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Y321*Source!I213</f>
        <v>2.2679999999999999E-2</v>
      </c>
      <c r="CY321">
        <f>AB321</f>
        <v>858.62</v>
      </c>
      <c r="CZ321">
        <f>AF321</f>
        <v>87.17</v>
      </c>
      <c r="DA321">
        <f>AJ321</f>
        <v>9.85</v>
      </c>
      <c r="DB321">
        <f t="shared" si="76"/>
        <v>5.23</v>
      </c>
      <c r="DC321">
        <f t="shared" si="77"/>
        <v>0.7</v>
      </c>
    </row>
    <row r="322" spans="1:107" x14ac:dyDescent="0.2">
      <c r="A322">
        <f>ROW(Source!A213)</f>
        <v>213</v>
      </c>
      <c r="B322">
        <v>42104813</v>
      </c>
      <c r="C322">
        <v>42105796</v>
      </c>
      <c r="D322">
        <v>38101068</v>
      </c>
      <c r="E322">
        <v>1</v>
      </c>
      <c r="F322">
        <v>1</v>
      </c>
      <c r="G322">
        <v>1</v>
      </c>
      <c r="H322">
        <v>3</v>
      </c>
      <c r="I322" t="s">
        <v>488</v>
      </c>
      <c r="J322" t="s">
        <v>489</v>
      </c>
      <c r="K322" t="s">
        <v>490</v>
      </c>
      <c r="L322">
        <v>1348</v>
      </c>
      <c r="N322">
        <v>1009</v>
      </c>
      <c r="O322" t="s">
        <v>28</v>
      </c>
      <c r="P322" t="s">
        <v>28</v>
      </c>
      <c r="Q322">
        <v>1000</v>
      </c>
      <c r="W322">
        <v>0</v>
      </c>
      <c r="X322">
        <v>-1712419256</v>
      </c>
      <c r="Y322">
        <v>2.5499999999999998E-2</v>
      </c>
      <c r="AA322">
        <v>2721.22</v>
      </c>
      <c r="AB322">
        <v>0</v>
      </c>
      <c r="AC322">
        <v>0</v>
      </c>
      <c r="AD322">
        <v>0</v>
      </c>
      <c r="AE322">
        <v>586.47</v>
      </c>
      <c r="AF322">
        <v>0</v>
      </c>
      <c r="AG322">
        <v>0</v>
      </c>
      <c r="AH322">
        <v>0</v>
      </c>
      <c r="AI322">
        <v>4.6399999999999997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0</v>
      </c>
      <c r="AQ322">
        <v>0</v>
      </c>
      <c r="AR322">
        <v>0</v>
      </c>
      <c r="AS322" t="s">
        <v>3</v>
      </c>
      <c r="AT322">
        <v>2.5499999999999998E-2</v>
      </c>
      <c r="AU322" t="s">
        <v>3</v>
      </c>
      <c r="AV322">
        <v>0</v>
      </c>
      <c r="AW322">
        <v>2</v>
      </c>
      <c r="AX322">
        <v>42105814</v>
      </c>
      <c r="AY322">
        <v>1</v>
      </c>
      <c r="AZ322">
        <v>0</v>
      </c>
      <c r="BA322">
        <v>305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Y322*Source!I213</f>
        <v>9.639E-3</v>
      </c>
      <c r="CY322">
        <f t="shared" ref="CY322:CY330" si="78">AA322</f>
        <v>2721.22</v>
      </c>
      <c r="CZ322">
        <f t="shared" ref="CZ322:CZ330" si="79">AE322</f>
        <v>586.47</v>
      </c>
      <c r="DA322">
        <f t="shared" ref="DA322:DA330" si="80">AI322</f>
        <v>4.6399999999999997</v>
      </c>
      <c r="DB322">
        <f t="shared" si="76"/>
        <v>14.95</v>
      </c>
      <c r="DC322">
        <f t="shared" si="77"/>
        <v>0</v>
      </c>
    </row>
    <row r="323" spans="1:107" x14ac:dyDescent="0.2">
      <c r="A323">
        <f>ROW(Source!A213)</f>
        <v>213</v>
      </c>
      <c r="B323">
        <v>42104813</v>
      </c>
      <c r="C323">
        <v>42105796</v>
      </c>
      <c r="D323">
        <v>38101071</v>
      </c>
      <c r="E323">
        <v>1</v>
      </c>
      <c r="F323">
        <v>1</v>
      </c>
      <c r="G323">
        <v>1</v>
      </c>
      <c r="H323">
        <v>3</v>
      </c>
      <c r="I323" t="s">
        <v>491</v>
      </c>
      <c r="J323" t="s">
        <v>492</v>
      </c>
      <c r="K323" t="s">
        <v>493</v>
      </c>
      <c r="L323">
        <v>1354</v>
      </c>
      <c r="N323">
        <v>1010</v>
      </c>
      <c r="O323" t="s">
        <v>133</v>
      </c>
      <c r="P323" t="s">
        <v>133</v>
      </c>
      <c r="Q323">
        <v>1</v>
      </c>
      <c r="W323">
        <v>0</v>
      </c>
      <c r="X323">
        <v>790714193</v>
      </c>
      <c r="Y323">
        <v>5.0999999999999996</v>
      </c>
      <c r="AA323">
        <v>11.46</v>
      </c>
      <c r="AB323">
        <v>0</v>
      </c>
      <c r="AC323">
        <v>0</v>
      </c>
      <c r="AD323">
        <v>0</v>
      </c>
      <c r="AE323">
        <v>4.51</v>
      </c>
      <c r="AF323">
        <v>0</v>
      </c>
      <c r="AG323">
        <v>0</v>
      </c>
      <c r="AH323">
        <v>0</v>
      </c>
      <c r="AI323">
        <v>2.54</v>
      </c>
      <c r="AJ323">
        <v>1</v>
      </c>
      <c r="AK323">
        <v>1</v>
      </c>
      <c r="AL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S323" t="s">
        <v>3</v>
      </c>
      <c r="AT323">
        <v>5.0999999999999996</v>
      </c>
      <c r="AU323" t="s">
        <v>3</v>
      </c>
      <c r="AV323">
        <v>0</v>
      </c>
      <c r="AW323">
        <v>2</v>
      </c>
      <c r="AX323">
        <v>42105815</v>
      </c>
      <c r="AY323">
        <v>1</v>
      </c>
      <c r="AZ323">
        <v>0</v>
      </c>
      <c r="BA323">
        <v>306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Y323*Source!I213</f>
        <v>1.9278</v>
      </c>
      <c r="CY323">
        <f t="shared" si="78"/>
        <v>11.46</v>
      </c>
      <c r="CZ323">
        <f t="shared" si="79"/>
        <v>4.51</v>
      </c>
      <c r="DA323">
        <f t="shared" si="80"/>
        <v>2.54</v>
      </c>
      <c r="DB323">
        <f t="shared" si="76"/>
        <v>23</v>
      </c>
      <c r="DC323">
        <f t="shared" si="77"/>
        <v>0</v>
      </c>
    </row>
    <row r="324" spans="1:107" x14ac:dyDescent="0.2">
      <c r="A324">
        <f>ROW(Source!A213)</f>
        <v>213</v>
      </c>
      <c r="B324">
        <v>42104813</v>
      </c>
      <c r="C324">
        <v>42105796</v>
      </c>
      <c r="D324">
        <v>38101843</v>
      </c>
      <c r="E324">
        <v>1</v>
      </c>
      <c r="F324">
        <v>1</v>
      </c>
      <c r="G324">
        <v>1</v>
      </c>
      <c r="H324">
        <v>3</v>
      </c>
      <c r="I324" t="s">
        <v>469</v>
      </c>
      <c r="J324" t="s">
        <v>470</v>
      </c>
      <c r="K324" t="s">
        <v>471</v>
      </c>
      <c r="L324">
        <v>1327</v>
      </c>
      <c r="N324">
        <v>1005</v>
      </c>
      <c r="O324" t="s">
        <v>321</v>
      </c>
      <c r="P324" t="s">
        <v>321</v>
      </c>
      <c r="Q324">
        <v>1</v>
      </c>
      <c r="W324">
        <v>0</v>
      </c>
      <c r="X324">
        <v>-1827594923</v>
      </c>
      <c r="Y324">
        <v>1.6</v>
      </c>
      <c r="AA324">
        <v>203.19</v>
      </c>
      <c r="AB324">
        <v>0</v>
      </c>
      <c r="AC324">
        <v>0</v>
      </c>
      <c r="AD324">
        <v>0</v>
      </c>
      <c r="AE324">
        <v>72.31</v>
      </c>
      <c r="AF324">
        <v>0</v>
      </c>
      <c r="AG324">
        <v>0</v>
      </c>
      <c r="AH324">
        <v>0</v>
      </c>
      <c r="AI324">
        <v>2.81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S324" t="s">
        <v>3</v>
      </c>
      <c r="AT324">
        <v>1.6</v>
      </c>
      <c r="AU324" t="s">
        <v>3</v>
      </c>
      <c r="AV324">
        <v>0</v>
      </c>
      <c r="AW324">
        <v>2</v>
      </c>
      <c r="AX324">
        <v>42105816</v>
      </c>
      <c r="AY324">
        <v>1</v>
      </c>
      <c r="AZ324">
        <v>0</v>
      </c>
      <c r="BA324">
        <v>307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Y324*Source!I213</f>
        <v>0.6048</v>
      </c>
      <c r="CY324">
        <f t="shared" si="78"/>
        <v>203.19</v>
      </c>
      <c r="CZ324">
        <f t="shared" si="79"/>
        <v>72.31</v>
      </c>
      <c r="DA324">
        <f t="shared" si="80"/>
        <v>2.81</v>
      </c>
      <c r="DB324">
        <f t="shared" si="76"/>
        <v>115.7</v>
      </c>
      <c r="DC324">
        <f t="shared" si="77"/>
        <v>0</v>
      </c>
    </row>
    <row r="325" spans="1:107" x14ac:dyDescent="0.2">
      <c r="A325">
        <f>ROW(Source!A213)</f>
        <v>213</v>
      </c>
      <c r="B325">
        <v>42104813</v>
      </c>
      <c r="C325">
        <v>42105796</v>
      </c>
      <c r="D325">
        <v>38101951</v>
      </c>
      <c r="E325">
        <v>1</v>
      </c>
      <c r="F325">
        <v>1</v>
      </c>
      <c r="G325">
        <v>1</v>
      </c>
      <c r="H325">
        <v>3</v>
      </c>
      <c r="I325" t="s">
        <v>494</v>
      </c>
      <c r="J325" t="s">
        <v>495</v>
      </c>
      <c r="K325" t="s">
        <v>496</v>
      </c>
      <c r="L325">
        <v>1348</v>
      </c>
      <c r="N325">
        <v>1009</v>
      </c>
      <c r="O325" t="s">
        <v>28</v>
      </c>
      <c r="P325" t="s">
        <v>28</v>
      </c>
      <c r="Q325">
        <v>1000</v>
      </c>
      <c r="W325">
        <v>0</v>
      </c>
      <c r="X325">
        <v>-1515146857</v>
      </c>
      <c r="Y325">
        <v>7.5999999999999998E-2</v>
      </c>
      <c r="AA325">
        <v>17820.18</v>
      </c>
      <c r="AB325">
        <v>0</v>
      </c>
      <c r="AC325">
        <v>0</v>
      </c>
      <c r="AD325">
        <v>0</v>
      </c>
      <c r="AE325">
        <v>4294.0200000000004</v>
      </c>
      <c r="AF325">
        <v>0</v>
      </c>
      <c r="AG325">
        <v>0</v>
      </c>
      <c r="AH325">
        <v>0</v>
      </c>
      <c r="AI325">
        <v>4.1500000000000004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 t="s">
        <v>3</v>
      </c>
      <c r="AT325">
        <v>7.5999999999999998E-2</v>
      </c>
      <c r="AU325" t="s">
        <v>3</v>
      </c>
      <c r="AV325">
        <v>0</v>
      </c>
      <c r="AW325">
        <v>2</v>
      </c>
      <c r="AX325">
        <v>42105817</v>
      </c>
      <c r="AY325">
        <v>1</v>
      </c>
      <c r="AZ325">
        <v>0</v>
      </c>
      <c r="BA325">
        <v>308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Y325*Source!I213</f>
        <v>2.8728E-2</v>
      </c>
      <c r="CY325">
        <f t="shared" si="78"/>
        <v>17820.18</v>
      </c>
      <c r="CZ325">
        <f t="shared" si="79"/>
        <v>4294.0200000000004</v>
      </c>
      <c r="DA325">
        <f t="shared" si="80"/>
        <v>4.1500000000000004</v>
      </c>
      <c r="DB325">
        <f t="shared" si="76"/>
        <v>326.35000000000002</v>
      </c>
      <c r="DC325">
        <f t="shared" si="77"/>
        <v>0</v>
      </c>
    </row>
    <row r="326" spans="1:107" x14ac:dyDescent="0.2">
      <c r="A326">
        <f>ROW(Source!A213)</f>
        <v>213</v>
      </c>
      <c r="B326">
        <v>42104813</v>
      </c>
      <c r="C326">
        <v>42105796</v>
      </c>
      <c r="D326">
        <v>38102062</v>
      </c>
      <c r="E326">
        <v>1</v>
      </c>
      <c r="F326">
        <v>1</v>
      </c>
      <c r="G326">
        <v>1</v>
      </c>
      <c r="H326">
        <v>3</v>
      </c>
      <c r="I326" t="s">
        <v>497</v>
      </c>
      <c r="J326" t="s">
        <v>498</v>
      </c>
      <c r="K326" t="s">
        <v>499</v>
      </c>
      <c r="L326">
        <v>1346</v>
      </c>
      <c r="N326">
        <v>1009</v>
      </c>
      <c r="O326" t="s">
        <v>475</v>
      </c>
      <c r="P326" t="s">
        <v>475</v>
      </c>
      <c r="Q326">
        <v>1</v>
      </c>
      <c r="W326">
        <v>0</v>
      </c>
      <c r="X326">
        <v>170168280</v>
      </c>
      <c r="Y326">
        <v>4.0199999999999996</v>
      </c>
      <c r="AA326">
        <v>27.18</v>
      </c>
      <c r="AB326">
        <v>0</v>
      </c>
      <c r="AC326">
        <v>0</v>
      </c>
      <c r="AD326">
        <v>0</v>
      </c>
      <c r="AE326">
        <v>8.09</v>
      </c>
      <c r="AF326">
        <v>0</v>
      </c>
      <c r="AG326">
        <v>0</v>
      </c>
      <c r="AH326">
        <v>0</v>
      </c>
      <c r="AI326">
        <v>3.36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3</v>
      </c>
      <c r="AT326">
        <v>4.0199999999999996</v>
      </c>
      <c r="AU326" t="s">
        <v>3</v>
      </c>
      <c r="AV326">
        <v>0</v>
      </c>
      <c r="AW326">
        <v>2</v>
      </c>
      <c r="AX326">
        <v>42105818</v>
      </c>
      <c r="AY326">
        <v>1</v>
      </c>
      <c r="AZ326">
        <v>0</v>
      </c>
      <c r="BA326">
        <v>309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Y326*Source!I213</f>
        <v>1.5195599999999998</v>
      </c>
      <c r="CY326">
        <f t="shared" si="78"/>
        <v>27.18</v>
      </c>
      <c r="CZ326">
        <f t="shared" si="79"/>
        <v>8.09</v>
      </c>
      <c r="DA326">
        <f t="shared" si="80"/>
        <v>3.36</v>
      </c>
      <c r="DB326">
        <f t="shared" si="76"/>
        <v>32.520000000000003</v>
      </c>
      <c r="DC326">
        <f t="shared" si="77"/>
        <v>0</v>
      </c>
    </row>
    <row r="327" spans="1:107" x14ac:dyDescent="0.2">
      <c r="A327">
        <f>ROW(Source!A213)</f>
        <v>213</v>
      </c>
      <c r="B327">
        <v>42104813</v>
      </c>
      <c r="C327">
        <v>42105796</v>
      </c>
      <c r="D327">
        <v>38102159</v>
      </c>
      <c r="E327">
        <v>1</v>
      </c>
      <c r="F327">
        <v>1</v>
      </c>
      <c r="G327">
        <v>1</v>
      </c>
      <c r="H327">
        <v>3</v>
      </c>
      <c r="I327" t="s">
        <v>87</v>
      </c>
      <c r="J327" t="s">
        <v>89</v>
      </c>
      <c r="K327" t="s">
        <v>88</v>
      </c>
      <c r="L327">
        <v>1348</v>
      </c>
      <c r="N327">
        <v>1009</v>
      </c>
      <c r="O327" t="s">
        <v>28</v>
      </c>
      <c r="P327" t="s">
        <v>28</v>
      </c>
      <c r="Q327">
        <v>1000</v>
      </c>
      <c r="W327">
        <v>1</v>
      </c>
      <c r="X327">
        <v>-764270001</v>
      </c>
      <c r="Y327">
        <v>-7.0999999999999994E-2</v>
      </c>
      <c r="AA327">
        <v>50777.71</v>
      </c>
      <c r="AB327">
        <v>0</v>
      </c>
      <c r="AC327">
        <v>0</v>
      </c>
      <c r="AD327">
        <v>0</v>
      </c>
      <c r="AE327">
        <v>15481.01</v>
      </c>
      <c r="AF327">
        <v>0</v>
      </c>
      <c r="AG327">
        <v>0</v>
      </c>
      <c r="AH327">
        <v>0</v>
      </c>
      <c r="AI327">
        <v>3.28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3</v>
      </c>
      <c r="AT327">
        <v>-7.0999999999999994E-2</v>
      </c>
      <c r="AU327" t="s">
        <v>3</v>
      </c>
      <c r="AV327">
        <v>0</v>
      </c>
      <c r="AW327">
        <v>2</v>
      </c>
      <c r="AX327">
        <v>42105819</v>
      </c>
      <c r="AY327">
        <v>1</v>
      </c>
      <c r="AZ327">
        <v>6144</v>
      </c>
      <c r="BA327">
        <v>310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Y327*Source!I213</f>
        <v>-2.6837999999999997E-2</v>
      </c>
      <c r="CY327">
        <f t="shared" si="78"/>
        <v>50777.71</v>
      </c>
      <c r="CZ327">
        <f t="shared" si="79"/>
        <v>15481.01</v>
      </c>
      <c r="DA327">
        <f t="shared" si="80"/>
        <v>3.28</v>
      </c>
      <c r="DB327">
        <f t="shared" si="76"/>
        <v>-1099.1500000000001</v>
      </c>
      <c r="DC327">
        <f t="shared" si="77"/>
        <v>0</v>
      </c>
    </row>
    <row r="328" spans="1:107" x14ac:dyDescent="0.2">
      <c r="A328">
        <f>ROW(Source!A213)</f>
        <v>213</v>
      </c>
      <c r="B328">
        <v>42104813</v>
      </c>
      <c r="C328">
        <v>42105796</v>
      </c>
      <c r="D328">
        <v>38699269</v>
      </c>
      <c r="E328">
        <v>1</v>
      </c>
      <c r="F328">
        <v>1</v>
      </c>
      <c r="G328">
        <v>1</v>
      </c>
      <c r="H328">
        <v>3</v>
      </c>
      <c r="I328" t="s">
        <v>65</v>
      </c>
      <c r="J328" t="s">
        <v>68</v>
      </c>
      <c r="K328" t="s">
        <v>66</v>
      </c>
      <c r="L328">
        <v>1296</v>
      </c>
      <c r="N328">
        <v>1002</v>
      </c>
      <c r="O328" t="s">
        <v>67</v>
      </c>
      <c r="P328" t="s">
        <v>67</v>
      </c>
      <c r="Q328">
        <v>1</v>
      </c>
      <c r="W328">
        <v>0</v>
      </c>
      <c r="X328">
        <v>-1399667287</v>
      </c>
      <c r="Y328">
        <v>33.333300000000001</v>
      </c>
      <c r="AA328">
        <v>261.67</v>
      </c>
      <c r="AB328">
        <v>0</v>
      </c>
      <c r="AC328">
        <v>0</v>
      </c>
      <c r="AD328">
        <v>0</v>
      </c>
      <c r="AE328">
        <v>261.67</v>
      </c>
      <c r="AF328">
        <v>0</v>
      </c>
      <c r="AG328">
        <v>0</v>
      </c>
      <c r="AH328">
        <v>0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0</v>
      </c>
      <c r="AP328">
        <v>0</v>
      </c>
      <c r="AQ328">
        <v>0</v>
      </c>
      <c r="AR328">
        <v>0</v>
      </c>
      <c r="AS328" t="s">
        <v>3</v>
      </c>
      <c r="AT328">
        <v>33.333300000000001</v>
      </c>
      <c r="AU328" t="s">
        <v>3</v>
      </c>
      <c r="AV328">
        <v>0</v>
      </c>
      <c r="AW328">
        <v>1</v>
      </c>
      <c r="AX328">
        <v>-1</v>
      </c>
      <c r="AY328">
        <v>0</v>
      </c>
      <c r="AZ328">
        <v>0</v>
      </c>
      <c r="BA328" t="s">
        <v>3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Y328*Source!I213</f>
        <v>12.5999874</v>
      </c>
      <c r="CY328">
        <f t="shared" si="78"/>
        <v>261.67</v>
      </c>
      <c r="CZ328">
        <f t="shared" si="79"/>
        <v>261.67</v>
      </c>
      <c r="DA328">
        <f t="shared" si="80"/>
        <v>1</v>
      </c>
      <c r="DB328">
        <f t="shared" si="76"/>
        <v>8722.32</v>
      </c>
      <c r="DC328">
        <f t="shared" si="77"/>
        <v>0</v>
      </c>
    </row>
    <row r="329" spans="1:107" x14ac:dyDescent="0.2">
      <c r="A329">
        <f>ROW(Source!A213)</f>
        <v>213</v>
      </c>
      <c r="B329">
        <v>42104813</v>
      </c>
      <c r="C329">
        <v>42105796</v>
      </c>
      <c r="D329">
        <v>38140476</v>
      </c>
      <c r="E329">
        <v>1</v>
      </c>
      <c r="F329">
        <v>1</v>
      </c>
      <c r="G329">
        <v>1</v>
      </c>
      <c r="H329">
        <v>3</v>
      </c>
      <c r="I329" t="s">
        <v>500</v>
      </c>
      <c r="J329" t="s">
        <v>501</v>
      </c>
      <c r="K329" t="s">
        <v>502</v>
      </c>
      <c r="L329">
        <v>1339</v>
      </c>
      <c r="N329">
        <v>1007</v>
      </c>
      <c r="O329" t="s">
        <v>449</v>
      </c>
      <c r="P329" t="s">
        <v>449</v>
      </c>
      <c r="Q329">
        <v>1</v>
      </c>
      <c r="W329">
        <v>0</v>
      </c>
      <c r="X329">
        <v>-1761274876</v>
      </c>
      <c r="Y329">
        <v>4.4000000000000003E-3</v>
      </c>
      <c r="AA329">
        <v>462.46</v>
      </c>
      <c r="AB329">
        <v>0</v>
      </c>
      <c r="AC329">
        <v>0</v>
      </c>
      <c r="AD329">
        <v>0</v>
      </c>
      <c r="AE329">
        <v>74.59</v>
      </c>
      <c r="AF329">
        <v>0</v>
      </c>
      <c r="AG329">
        <v>0</v>
      </c>
      <c r="AH329">
        <v>0</v>
      </c>
      <c r="AI329">
        <v>6.2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S329" t="s">
        <v>3</v>
      </c>
      <c r="AT329">
        <v>4.4000000000000003E-3</v>
      </c>
      <c r="AU329" t="s">
        <v>3</v>
      </c>
      <c r="AV329">
        <v>0</v>
      </c>
      <c r="AW329">
        <v>2</v>
      </c>
      <c r="AX329">
        <v>42105820</v>
      </c>
      <c r="AY329">
        <v>1</v>
      </c>
      <c r="AZ329">
        <v>0</v>
      </c>
      <c r="BA329">
        <v>311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Y329*Source!I213</f>
        <v>1.6632000000000001E-3</v>
      </c>
      <c r="CY329">
        <f t="shared" si="78"/>
        <v>462.46</v>
      </c>
      <c r="CZ329">
        <f t="shared" si="79"/>
        <v>74.59</v>
      </c>
      <c r="DA329">
        <f t="shared" si="80"/>
        <v>6.2</v>
      </c>
      <c r="DB329">
        <f t="shared" si="76"/>
        <v>0.33</v>
      </c>
      <c r="DC329">
        <f t="shared" si="77"/>
        <v>0</v>
      </c>
    </row>
    <row r="330" spans="1:107" x14ac:dyDescent="0.2">
      <c r="A330">
        <f>ROW(Source!A213)</f>
        <v>213</v>
      </c>
      <c r="B330">
        <v>42104813</v>
      </c>
      <c r="C330">
        <v>42105796</v>
      </c>
      <c r="D330">
        <v>38140638</v>
      </c>
      <c r="E330">
        <v>1</v>
      </c>
      <c r="F330">
        <v>1</v>
      </c>
      <c r="G330">
        <v>1</v>
      </c>
      <c r="H330">
        <v>3</v>
      </c>
      <c r="I330" t="s">
        <v>450</v>
      </c>
      <c r="J330" t="s">
        <v>451</v>
      </c>
      <c r="K330" t="s">
        <v>452</v>
      </c>
      <c r="L330">
        <v>1339</v>
      </c>
      <c r="N330">
        <v>1007</v>
      </c>
      <c r="O330" t="s">
        <v>449</v>
      </c>
      <c r="P330" t="s">
        <v>449</v>
      </c>
      <c r="Q330">
        <v>1</v>
      </c>
      <c r="W330">
        <v>0</v>
      </c>
      <c r="X330">
        <v>619799737</v>
      </c>
      <c r="Y330">
        <v>0.24</v>
      </c>
      <c r="AA330">
        <v>21.28</v>
      </c>
      <c r="AB330">
        <v>0</v>
      </c>
      <c r="AC330">
        <v>0</v>
      </c>
      <c r="AD330">
        <v>0</v>
      </c>
      <c r="AE330">
        <v>2.44</v>
      </c>
      <c r="AF330">
        <v>0</v>
      </c>
      <c r="AG330">
        <v>0</v>
      </c>
      <c r="AH330">
        <v>0</v>
      </c>
      <c r="AI330">
        <v>8.7200000000000006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3</v>
      </c>
      <c r="AT330">
        <v>0.24</v>
      </c>
      <c r="AU330" t="s">
        <v>3</v>
      </c>
      <c r="AV330">
        <v>0</v>
      </c>
      <c r="AW330">
        <v>2</v>
      </c>
      <c r="AX330">
        <v>42105821</v>
      </c>
      <c r="AY330">
        <v>1</v>
      </c>
      <c r="AZ330">
        <v>0</v>
      </c>
      <c r="BA330">
        <v>312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Y330*Source!I213</f>
        <v>9.0719999999999995E-2</v>
      </c>
      <c r="CY330">
        <f t="shared" si="78"/>
        <v>21.28</v>
      </c>
      <c r="CZ330">
        <f t="shared" si="79"/>
        <v>2.44</v>
      </c>
      <c r="DA330">
        <f t="shared" si="80"/>
        <v>8.7200000000000006</v>
      </c>
      <c r="DB330">
        <f t="shared" si="76"/>
        <v>0.59</v>
      </c>
      <c r="DC330">
        <f t="shared" si="77"/>
        <v>0</v>
      </c>
    </row>
    <row r="331" spans="1:107" x14ac:dyDescent="0.2">
      <c r="A331">
        <f>ROW(Source!A216)</f>
        <v>216</v>
      </c>
      <c r="B331">
        <v>42104813</v>
      </c>
      <c r="C331">
        <v>42105824</v>
      </c>
      <c r="D331">
        <v>18408066</v>
      </c>
      <c r="E331">
        <v>1</v>
      </c>
      <c r="F331">
        <v>1</v>
      </c>
      <c r="G331">
        <v>1</v>
      </c>
      <c r="H331">
        <v>1</v>
      </c>
      <c r="I331" t="s">
        <v>559</v>
      </c>
      <c r="J331" t="s">
        <v>3</v>
      </c>
      <c r="K331" t="s">
        <v>560</v>
      </c>
      <c r="L331">
        <v>1369</v>
      </c>
      <c r="N331">
        <v>1013</v>
      </c>
      <c r="O331" t="s">
        <v>437</v>
      </c>
      <c r="P331" t="s">
        <v>437</v>
      </c>
      <c r="Q331">
        <v>1</v>
      </c>
      <c r="W331">
        <v>0</v>
      </c>
      <c r="X331">
        <v>-886480961</v>
      </c>
      <c r="Y331">
        <v>17.89</v>
      </c>
      <c r="AA331">
        <v>0</v>
      </c>
      <c r="AB331">
        <v>0</v>
      </c>
      <c r="AC331">
        <v>0</v>
      </c>
      <c r="AD331">
        <v>233.09</v>
      </c>
      <c r="AE331">
        <v>0</v>
      </c>
      <c r="AF331">
        <v>0</v>
      </c>
      <c r="AG331">
        <v>0</v>
      </c>
      <c r="AH331">
        <v>233.09</v>
      </c>
      <c r="AI331">
        <v>1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 t="s">
        <v>3</v>
      </c>
      <c r="AT331">
        <v>17.89</v>
      </c>
      <c r="AU331" t="s">
        <v>3</v>
      </c>
      <c r="AV331">
        <v>1</v>
      </c>
      <c r="AW331">
        <v>2</v>
      </c>
      <c r="AX331">
        <v>42105828</v>
      </c>
      <c r="AY331">
        <v>1</v>
      </c>
      <c r="AZ331">
        <v>0</v>
      </c>
      <c r="BA331">
        <v>313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Y331*Source!I216</f>
        <v>0.71560000000000001</v>
      </c>
      <c r="CY331">
        <f>AD331</f>
        <v>233.09</v>
      </c>
      <c r="CZ331">
        <f>AH331</f>
        <v>233.09</v>
      </c>
      <c r="DA331">
        <f>AL331</f>
        <v>1</v>
      </c>
      <c r="DB331">
        <f t="shared" si="76"/>
        <v>4169.9799999999996</v>
      </c>
      <c r="DC331">
        <f t="shared" si="77"/>
        <v>0</v>
      </c>
    </row>
    <row r="332" spans="1:107" x14ac:dyDescent="0.2">
      <c r="A332">
        <f>ROW(Source!A216)</f>
        <v>216</v>
      </c>
      <c r="B332">
        <v>42104813</v>
      </c>
      <c r="C332">
        <v>42105824</v>
      </c>
      <c r="D332">
        <v>121548</v>
      </c>
      <c r="E332">
        <v>1</v>
      </c>
      <c r="F332">
        <v>1</v>
      </c>
      <c r="G332">
        <v>1</v>
      </c>
      <c r="H332">
        <v>1</v>
      </c>
      <c r="I332" t="s">
        <v>30</v>
      </c>
      <c r="J332" t="s">
        <v>3</v>
      </c>
      <c r="K332" t="s">
        <v>440</v>
      </c>
      <c r="L332">
        <v>608254</v>
      </c>
      <c r="N332">
        <v>1013</v>
      </c>
      <c r="O332" t="s">
        <v>441</v>
      </c>
      <c r="P332" t="s">
        <v>441</v>
      </c>
      <c r="Q332">
        <v>1</v>
      </c>
      <c r="W332">
        <v>0</v>
      </c>
      <c r="X332">
        <v>-185737400</v>
      </c>
      <c r="Y332">
        <v>0.08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1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3</v>
      </c>
      <c r="AT332">
        <v>0.08</v>
      </c>
      <c r="AU332" t="s">
        <v>3</v>
      </c>
      <c r="AV332">
        <v>2</v>
      </c>
      <c r="AW332">
        <v>2</v>
      </c>
      <c r="AX332">
        <v>42105829</v>
      </c>
      <c r="AY332">
        <v>1</v>
      </c>
      <c r="AZ332">
        <v>0</v>
      </c>
      <c r="BA332">
        <v>314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Y332*Source!I216</f>
        <v>3.2000000000000002E-3</v>
      </c>
      <c r="CY332">
        <f>AD332</f>
        <v>0</v>
      </c>
      <c r="CZ332">
        <f>AH332</f>
        <v>0</v>
      </c>
      <c r="DA332">
        <f>AL332</f>
        <v>1</v>
      </c>
      <c r="DB332">
        <f t="shared" si="76"/>
        <v>0</v>
      </c>
      <c r="DC332">
        <f t="shared" si="77"/>
        <v>0</v>
      </c>
    </row>
    <row r="333" spans="1:107" x14ac:dyDescent="0.2">
      <c r="A333">
        <f>ROW(Source!A216)</f>
        <v>216</v>
      </c>
      <c r="B333">
        <v>42104813</v>
      </c>
      <c r="C333">
        <v>42105824</v>
      </c>
      <c r="D333">
        <v>38164735</v>
      </c>
      <c r="E333">
        <v>1</v>
      </c>
      <c r="F333">
        <v>1</v>
      </c>
      <c r="G333">
        <v>1</v>
      </c>
      <c r="H333">
        <v>2</v>
      </c>
      <c r="I333" t="s">
        <v>442</v>
      </c>
      <c r="J333" t="s">
        <v>443</v>
      </c>
      <c r="K333" t="s">
        <v>444</v>
      </c>
      <c r="L333">
        <v>1368</v>
      </c>
      <c r="N333">
        <v>1011</v>
      </c>
      <c r="O333" t="s">
        <v>445</v>
      </c>
      <c r="P333" t="s">
        <v>445</v>
      </c>
      <c r="Q333">
        <v>1</v>
      </c>
      <c r="W333">
        <v>0</v>
      </c>
      <c r="X333">
        <v>344519037</v>
      </c>
      <c r="Y333">
        <v>0.08</v>
      </c>
      <c r="AA333">
        <v>0</v>
      </c>
      <c r="AB333">
        <v>404.19</v>
      </c>
      <c r="AC333">
        <v>392.31</v>
      </c>
      <c r="AD333">
        <v>0</v>
      </c>
      <c r="AE333">
        <v>0</v>
      </c>
      <c r="AF333">
        <v>31.26</v>
      </c>
      <c r="AG333">
        <v>13.5</v>
      </c>
      <c r="AH333">
        <v>0</v>
      </c>
      <c r="AI333">
        <v>1</v>
      </c>
      <c r="AJ333">
        <v>12.93</v>
      </c>
      <c r="AK333">
        <v>29.06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3</v>
      </c>
      <c r="AT333">
        <v>0.08</v>
      </c>
      <c r="AU333" t="s">
        <v>3</v>
      </c>
      <c r="AV333">
        <v>0</v>
      </c>
      <c r="AW333">
        <v>2</v>
      </c>
      <c r="AX333">
        <v>42105830</v>
      </c>
      <c r="AY333">
        <v>1</v>
      </c>
      <c r="AZ333">
        <v>0</v>
      </c>
      <c r="BA333">
        <v>315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Y333*Source!I216</f>
        <v>3.2000000000000002E-3</v>
      </c>
      <c r="CY333">
        <f>AB333</f>
        <v>404.19</v>
      </c>
      <c r="CZ333">
        <f>AF333</f>
        <v>31.26</v>
      </c>
      <c r="DA333">
        <f>AJ333</f>
        <v>12.93</v>
      </c>
      <c r="DB333">
        <f t="shared" si="76"/>
        <v>2.5</v>
      </c>
      <c r="DC333">
        <f t="shared" si="77"/>
        <v>1.08</v>
      </c>
    </row>
    <row r="334" spans="1:107" x14ac:dyDescent="0.2">
      <c r="A334">
        <f>ROW(Source!A217)</f>
        <v>217</v>
      </c>
      <c r="B334">
        <v>42104813</v>
      </c>
      <c r="C334">
        <v>42105831</v>
      </c>
      <c r="D334">
        <v>29364679</v>
      </c>
      <c r="E334">
        <v>1</v>
      </c>
      <c r="F334">
        <v>1</v>
      </c>
      <c r="G334">
        <v>1</v>
      </c>
      <c r="H334">
        <v>1</v>
      </c>
      <c r="I334" t="s">
        <v>561</v>
      </c>
      <c r="J334" t="s">
        <v>3</v>
      </c>
      <c r="K334" t="s">
        <v>562</v>
      </c>
      <c r="L334">
        <v>1369</v>
      </c>
      <c r="N334">
        <v>1013</v>
      </c>
      <c r="O334" t="s">
        <v>437</v>
      </c>
      <c r="P334" t="s">
        <v>437</v>
      </c>
      <c r="Q334">
        <v>1</v>
      </c>
      <c r="W334">
        <v>0</v>
      </c>
      <c r="X334">
        <v>931378261</v>
      </c>
      <c r="Y334">
        <v>135.19999999999999</v>
      </c>
      <c r="AA334">
        <v>0</v>
      </c>
      <c r="AB334">
        <v>0</v>
      </c>
      <c r="AC334">
        <v>0</v>
      </c>
      <c r="AD334">
        <v>288.31</v>
      </c>
      <c r="AE334">
        <v>0</v>
      </c>
      <c r="AF334">
        <v>0</v>
      </c>
      <c r="AG334">
        <v>0</v>
      </c>
      <c r="AH334">
        <v>288.31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0</v>
      </c>
      <c r="AQ334">
        <v>0</v>
      </c>
      <c r="AR334">
        <v>0</v>
      </c>
      <c r="AS334" t="s">
        <v>3</v>
      </c>
      <c r="AT334">
        <v>135.19999999999999</v>
      </c>
      <c r="AU334" t="s">
        <v>3</v>
      </c>
      <c r="AV334">
        <v>1</v>
      </c>
      <c r="AW334">
        <v>2</v>
      </c>
      <c r="AX334">
        <v>42105840</v>
      </c>
      <c r="AY334">
        <v>1</v>
      </c>
      <c r="AZ334">
        <v>0</v>
      </c>
      <c r="BA334">
        <v>316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Y334*Source!I217</f>
        <v>5.4079999999999995</v>
      </c>
      <c r="CY334">
        <f>AD334</f>
        <v>288.31</v>
      </c>
      <c r="CZ334">
        <f>AH334</f>
        <v>288.31</v>
      </c>
      <c r="DA334">
        <f>AL334</f>
        <v>1</v>
      </c>
      <c r="DB334">
        <f t="shared" si="76"/>
        <v>38979.51</v>
      </c>
      <c r="DC334">
        <f t="shared" si="77"/>
        <v>0</v>
      </c>
    </row>
    <row r="335" spans="1:107" x14ac:dyDescent="0.2">
      <c r="A335">
        <f>ROW(Source!A217)</f>
        <v>217</v>
      </c>
      <c r="B335">
        <v>42104813</v>
      </c>
      <c r="C335">
        <v>42105831</v>
      </c>
      <c r="D335">
        <v>121548</v>
      </c>
      <c r="E335">
        <v>1</v>
      </c>
      <c r="F335">
        <v>1</v>
      </c>
      <c r="G335">
        <v>1</v>
      </c>
      <c r="H335">
        <v>1</v>
      </c>
      <c r="I335" t="s">
        <v>30</v>
      </c>
      <c r="J335" t="s">
        <v>3</v>
      </c>
      <c r="K335" t="s">
        <v>440</v>
      </c>
      <c r="L335">
        <v>608254</v>
      </c>
      <c r="N335">
        <v>1013</v>
      </c>
      <c r="O335" t="s">
        <v>441</v>
      </c>
      <c r="P335" t="s">
        <v>441</v>
      </c>
      <c r="Q335">
        <v>1</v>
      </c>
      <c r="W335">
        <v>0</v>
      </c>
      <c r="X335">
        <v>-185737400</v>
      </c>
      <c r="Y335">
        <v>0.3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1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S335" t="s">
        <v>3</v>
      </c>
      <c r="AT335">
        <v>0.3</v>
      </c>
      <c r="AU335" t="s">
        <v>3</v>
      </c>
      <c r="AV335">
        <v>2</v>
      </c>
      <c r="AW335">
        <v>2</v>
      </c>
      <c r="AX335">
        <v>42105841</v>
      </c>
      <c r="AY335">
        <v>1</v>
      </c>
      <c r="AZ335">
        <v>0</v>
      </c>
      <c r="BA335">
        <v>317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Y335*Source!I217</f>
        <v>1.2E-2</v>
      </c>
      <c r="CY335">
        <f>AD335</f>
        <v>0</v>
      </c>
      <c r="CZ335">
        <f>AH335</f>
        <v>0</v>
      </c>
      <c r="DA335">
        <f>AL335</f>
        <v>1</v>
      </c>
      <c r="DB335">
        <f t="shared" si="76"/>
        <v>0</v>
      </c>
      <c r="DC335">
        <f t="shared" si="77"/>
        <v>0</v>
      </c>
    </row>
    <row r="336" spans="1:107" x14ac:dyDescent="0.2">
      <c r="A336">
        <f>ROW(Source!A217)</f>
        <v>217</v>
      </c>
      <c r="B336">
        <v>42104813</v>
      </c>
      <c r="C336">
        <v>42105831</v>
      </c>
      <c r="D336">
        <v>38164593</v>
      </c>
      <c r="E336">
        <v>1</v>
      </c>
      <c r="F336">
        <v>1</v>
      </c>
      <c r="G336">
        <v>1</v>
      </c>
      <c r="H336">
        <v>2</v>
      </c>
      <c r="I336" t="s">
        <v>563</v>
      </c>
      <c r="J336" t="s">
        <v>564</v>
      </c>
      <c r="K336" t="s">
        <v>565</v>
      </c>
      <c r="L336">
        <v>1368</v>
      </c>
      <c r="N336">
        <v>1011</v>
      </c>
      <c r="O336" t="s">
        <v>445</v>
      </c>
      <c r="P336" t="s">
        <v>445</v>
      </c>
      <c r="Q336">
        <v>1</v>
      </c>
      <c r="W336">
        <v>0</v>
      </c>
      <c r="X336">
        <v>783836208</v>
      </c>
      <c r="Y336">
        <v>0.3</v>
      </c>
      <c r="AA336">
        <v>0</v>
      </c>
      <c r="AB336">
        <v>1026.03</v>
      </c>
      <c r="AC336">
        <v>392.31</v>
      </c>
      <c r="AD336">
        <v>0</v>
      </c>
      <c r="AE336">
        <v>0</v>
      </c>
      <c r="AF336">
        <v>134.65</v>
      </c>
      <c r="AG336">
        <v>13.5</v>
      </c>
      <c r="AH336">
        <v>0</v>
      </c>
      <c r="AI336">
        <v>1</v>
      </c>
      <c r="AJ336">
        <v>7.62</v>
      </c>
      <c r="AK336">
        <v>29.06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S336" t="s">
        <v>3</v>
      </c>
      <c r="AT336">
        <v>0.3</v>
      </c>
      <c r="AU336" t="s">
        <v>3</v>
      </c>
      <c r="AV336">
        <v>0</v>
      </c>
      <c r="AW336">
        <v>2</v>
      </c>
      <c r="AX336">
        <v>42105842</v>
      </c>
      <c r="AY336">
        <v>1</v>
      </c>
      <c r="AZ336">
        <v>0</v>
      </c>
      <c r="BA336">
        <v>318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Y336*Source!I217</f>
        <v>1.2E-2</v>
      </c>
      <c r="CY336">
        <f>AB336</f>
        <v>1026.03</v>
      </c>
      <c r="CZ336">
        <f>AF336</f>
        <v>134.65</v>
      </c>
      <c r="DA336">
        <f>AJ336</f>
        <v>7.62</v>
      </c>
      <c r="DB336">
        <f t="shared" si="76"/>
        <v>40.4</v>
      </c>
      <c r="DC336">
        <f t="shared" si="77"/>
        <v>4.05</v>
      </c>
    </row>
    <row r="337" spans="1:107" x14ac:dyDescent="0.2">
      <c r="A337">
        <f>ROW(Source!A217)</f>
        <v>217</v>
      </c>
      <c r="B337">
        <v>42104813</v>
      </c>
      <c r="C337">
        <v>42105831</v>
      </c>
      <c r="D337">
        <v>38166456</v>
      </c>
      <c r="E337">
        <v>1</v>
      </c>
      <c r="F337">
        <v>1</v>
      </c>
      <c r="G337">
        <v>1</v>
      </c>
      <c r="H337">
        <v>2</v>
      </c>
      <c r="I337" t="s">
        <v>466</v>
      </c>
      <c r="J337" t="s">
        <v>467</v>
      </c>
      <c r="K337" t="s">
        <v>468</v>
      </c>
      <c r="L337">
        <v>1368</v>
      </c>
      <c r="N337">
        <v>1011</v>
      </c>
      <c r="O337" t="s">
        <v>445</v>
      </c>
      <c r="P337" t="s">
        <v>445</v>
      </c>
      <c r="Q337">
        <v>1</v>
      </c>
      <c r="W337">
        <v>0</v>
      </c>
      <c r="X337">
        <v>1230759911</v>
      </c>
      <c r="Y337">
        <v>0.3</v>
      </c>
      <c r="AA337">
        <v>0</v>
      </c>
      <c r="AB337">
        <v>858.62</v>
      </c>
      <c r="AC337">
        <v>337.1</v>
      </c>
      <c r="AD337">
        <v>0</v>
      </c>
      <c r="AE337">
        <v>0</v>
      </c>
      <c r="AF337">
        <v>87.17</v>
      </c>
      <c r="AG337">
        <v>11.6</v>
      </c>
      <c r="AH337">
        <v>0</v>
      </c>
      <c r="AI337">
        <v>1</v>
      </c>
      <c r="AJ337">
        <v>9.85</v>
      </c>
      <c r="AK337">
        <v>29.06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S337" t="s">
        <v>3</v>
      </c>
      <c r="AT337">
        <v>0.3</v>
      </c>
      <c r="AU337" t="s">
        <v>3</v>
      </c>
      <c r="AV337">
        <v>0</v>
      </c>
      <c r="AW337">
        <v>2</v>
      </c>
      <c r="AX337">
        <v>42105843</v>
      </c>
      <c r="AY337">
        <v>1</v>
      </c>
      <c r="AZ337">
        <v>0</v>
      </c>
      <c r="BA337">
        <v>319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Y337*Source!I217</f>
        <v>1.2E-2</v>
      </c>
      <c r="CY337">
        <f>AB337</f>
        <v>858.62</v>
      </c>
      <c r="CZ337">
        <f>AF337</f>
        <v>87.17</v>
      </c>
      <c r="DA337">
        <f>AJ337</f>
        <v>9.85</v>
      </c>
      <c r="DB337">
        <f t="shared" si="76"/>
        <v>26.15</v>
      </c>
      <c r="DC337">
        <f t="shared" si="77"/>
        <v>3.48</v>
      </c>
    </row>
    <row r="338" spans="1:107" x14ac:dyDescent="0.2">
      <c r="A338">
        <f>ROW(Source!A217)</f>
        <v>217</v>
      </c>
      <c r="B338">
        <v>42104813</v>
      </c>
      <c r="C338">
        <v>42105831</v>
      </c>
      <c r="D338">
        <v>38139930</v>
      </c>
      <c r="E338">
        <v>1</v>
      </c>
      <c r="F338">
        <v>1</v>
      </c>
      <c r="G338">
        <v>1</v>
      </c>
      <c r="H338">
        <v>3</v>
      </c>
      <c r="I338" t="s">
        <v>651</v>
      </c>
      <c r="J338" t="s">
        <v>652</v>
      </c>
      <c r="K338" t="s">
        <v>653</v>
      </c>
      <c r="L338">
        <v>1348</v>
      </c>
      <c r="N338">
        <v>1009</v>
      </c>
      <c r="O338" t="s">
        <v>28</v>
      </c>
      <c r="P338" t="s">
        <v>28</v>
      </c>
      <c r="Q338">
        <v>1000</v>
      </c>
      <c r="W338">
        <v>0</v>
      </c>
      <c r="X338">
        <v>-601557392</v>
      </c>
      <c r="Y338">
        <v>3.15E-3</v>
      </c>
      <c r="AA338">
        <v>5168.26</v>
      </c>
      <c r="AB338">
        <v>0</v>
      </c>
      <c r="AC338">
        <v>0</v>
      </c>
      <c r="AD338">
        <v>0</v>
      </c>
      <c r="AE338">
        <v>729.98</v>
      </c>
      <c r="AF338">
        <v>0</v>
      </c>
      <c r="AG338">
        <v>0</v>
      </c>
      <c r="AH338">
        <v>0</v>
      </c>
      <c r="AI338">
        <v>7.08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S338" t="s">
        <v>3</v>
      </c>
      <c r="AT338">
        <v>3.15E-3</v>
      </c>
      <c r="AU338" t="s">
        <v>3</v>
      </c>
      <c r="AV338">
        <v>0</v>
      </c>
      <c r="AW338">
        <v>2</v>
      </c>
      <c r="AX338">
        <v>42105844</v>
      </c>
      <c r="AY338">
        <v>1</v>
      </c>
      <c r="AZ338">
        <v>0</v>
      </c>
      <c r="BA338">
        <v>320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Y338*Source!I217</f>
        <v>1.26E-4</v>
      </c>
      <c r="CY338">
        <f>AA338</f>
        <v>5168.26</v>
      </c>
      <c r="CZ338">
        <f>AE338</f>
        <v>729.98</v>
      </c>
      <c r="DA338">
        <f>AI338</f>
        <v>7.08</v>
      </c>
      <c r="DB338">
        <f t="shared" si="76"/>
        <v>2.2999999999999998</v>
      </c>
      <c r="DC338">
        <f t="shared" si="77"/>
        <v>0</v>
      </c>
    </row>
    <row r="339" spans="1:107" x14ac:dyDescent="0.2">
      <c r="A339">
        <f>ROW(Source!A217)</f>
        <v>217</v>
      </c>
      <c r="B339">
        <v>42104813</v>
      </c>
      <c r="C339">
        <v>42105831</v>
      </c>
      <c r="D339">
        <v>38150349</v>
      </c>
      <c r="E339">
        <v>1</v>
      </c>
      <c r="F339">
        <v>1</v>
      </c>
      <c r="G339">
        <v>1</v>
      </c>
      <c r="H339">
        <v>3</v>
      </c>
      <c r="I339" t="s">
        <v>654</v>
      </c>
      <c r="J339" t="s">
        <v>655</v>
      </c>
      <c r="K339" t="s">
        <v>656</v>
      </c>
      <c r="L339">
        <v>1346</v>
      </c>
      <c r="N339">
        <v>1009</v>
      </c>
      <c r="O339" t="s">
        <v>475</v>
      </c>
      <c r="P339" t="s">
        <v>475</v>
      </c>
      <c r="Q339">
        <v>1</v>
      </c>
      <c r="W339">
        <v>0</v>
      </c>
      <c r="X339">
        <v>58066545</v>
      </c>
      <c r="Y339">
        <v>2.8</v>
      </c>
      <c r="AA339">
        <v>140.34</v>
      </c>
      <c r="AB339">
        <v>0</v>
      </c>
      <c r="AC339">
        <v>0</v>
      </c>
      <c r="AD339">
        <v>0</v>
      </c>
      <c r="AE339">
        <v>35.799999999999997</v>
      </c>
      <c r="AF339">
        <v>0</v>
      </c>
      <c r="AG339">
        <v>0</v>
      </c>
      <c r="AH339">
        <v>0</v>
      </c>
      <c r="AI339">
        <v>3.92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S339" t="s">
        <v>3</v>
      </c>
      <c r="AT339">
        <v>2.8</v>
      </c>
      <c r="AU339" t="s">
        <v>3</v>
      </c>
      <c r="AV339">
        <v>0</v>
      </c>
      <c r="AW339">
        <v>2</v>
      </c>
      <c r="AX339">
        <v>42105845</v>
      </c>
      <c r="AY339">
        <v>1</v>
      </c>
      <c r="AZ339">
        <v>0</v>
      </c>
      <c r="BA339">
        <v>321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Y339*Source!I217</f>
        <v>0.11199999999999999</v>
      </c>
      <c r="CY339">
        <f>AA339</f>
        <v>140.34</v>
      </c>
      <c r="CZ339">
        <f>AE339</f>
        <v>35.799999999999997</v>
      </c>
      <c r="DA339">
        <f>AI339</f>
        <v>3.92</v>
      </c>
      <c r="DB339">
        <f t="shared" si="76"/>
        <v>100.24</v>
      </c>
      <c r="DC339">
        <f t="shared" si="77"/>
        <v>0</v>
      </c>
    </row>
    <row r="340" spans="1:107" x14ac:dyDescent="0.2">
      <c r="A340">
        <f>ROW(Source!A217)</f>
        <v>217</v>
      </c>
      <c r="B340">
        <v>42104813</v>
      </c>
      <c r="C340">
        <v>42105831</v>
      </c>
      <c r="D340">
        <v>38668322</v>
      </c>
      <c r="E340">
        <v>1</v>
      </c>
      <c r="F340">
        <v>1</v>
      </c>
      <c r="G340">
        <v>1</v>
      </c>
      <c r="H340">
        <v>3</v>
      </c>
      <c r="I340" t="s">
        <v>231</v>
      </c>
      <c r="J340" t="s">
        <v>233</v>
      </c>
      <c r="K340" t="s">
        <v>232</v>
      </c>
      <c r="L340">
        <v>1354</v>
      </c>
      <c r="N340">
        <v>1010</v>
      </c>
      <c r="O340" t="s">
        <v>133</v>
      </c>
      <c r="P340" t="s">
        <v>133</v>
      </c>
      <c r="Q340">
        <v>1</v>
      </c>
      <c r="W340">
        <v>0</v>
      </c>
      <c r="X340">
        <v>-1276912342</v>
      </c>
      <c r="Y340">
        <v>100</v>
      </c>
      <c r="AA340">
        <v>1883.27</v>
      </c>
      <c r="AB340">
        <v>0</v>
      </c>
      <c r="AC340">
        <v>0</v>
      </c>
      <c r="AD340">
        <v>0</v>
      </c>
      <c r="AE340">
        <v>1883.27</v>
      </c>
      <c r="AF340">
        <v>0</v>
      </c>
      <c r="AG340">
        <v>0</v>
      </c>
      <c r="AH340">
        <v>0</v>
      </c>
      <c r="AI340">
        <v>1</v>
      </c>
      <c r="AJ340">
        <v>1</v>
      </c>
      <c r="AK340">
        <v>1</v>
      </c>
      <c r="AL340">
        <v>1</v>
      </c>
      <c r="AN340">
        <v>0</v>
      </c>
      <c r="AO340">
        <v>0</v>
      </c>
      <c r="AP340">
        <v>0</v>
      </c>
      <c r="AQ340">
        <v>0</v>
      </c>
      <c r="AR340">
        <v>0</v>
      </c>
      <c r="AS340" t="s">
        <v>3</v>
      </c>
      <c r="AT340">
        <v>100</v>
      </c>
      <c r="AU340" t="s">
        <v>3</v>
      </c>
      <c r="AV340">
        <v>0</v>
      </c>
      <c r="AW340">
        <v>1</v>
      </c>
      <c r="AX340">
        <v>-1</v>
      </c>
      <c r="AY340">
        <v>0</v>
      </c>
      <c r="AZ340">
        <v>0</v>
      </c>
      <c r="BA340" t="s">
        <v>3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Y340*Source!I217</f>
        <v>4</v>
      </c>
      <c r="CY340">
        <f>AA340</f>
        <v>1883.27</v>
      </c>
      <c r="CZ340">
        <f>AE340</f>
        <v>1883.27</v>
      </c>
      <c r="DA340">
        <f>AI340</f>
        <v>1</v>
      </c>
      <c r="DB340">
        <f t="shared" si="76"/>
        <v>188327</v>
      </c>
      <c r="DC340">
        <f t="shared" si="77"/>
        <v>0</v>
      </c>
    </row>
    <row r="341" spans="1:107" x14ac:dyDescent="0.2">
      <c r="A341">
        <f>ROW(Source!A217)</f>
        <v>217</v>
      </c>
      <c r="B341">
        <v>42104813</v>
      </c>
      <c r="C341">
        <v>42105831</v>
      </c>
      <c r="D341">
        <v>38164081</v>
      </c>
      <c r="E341">
        <v>1</v>
      </c>
      <c r="F341">
        <v>1</v>
      </c>
      <c r="G341">
        <v>1</v>
      </c>
      <c r="H341">
        <v>3</v>
      </c>
      <c r="I341" t="s">
        <v>593</v>
      </c>
      <c r="J341" t="s">
        <v>594</v>
      </c>
      <c r="K341" t="s">
        <v>595</v>
      </c>
      <c r="L341">
        <v>1374</v>
      </c>
      <c r="N341">
        <v>1013</v>
      </c>
      <c r="O341" t="s">
        <v>596</v>
      </c>
      <c r="P341" t="s">
        <v>596</v>
      </c>
      <c r="Q341">
        <v>1</v>
      </c>
      <c r="W341">
        <v>0</v>
      </c>
      <c r="X341">
        <v>-915781824</v>
      </c>
      <c r="Y341">
        <v>26.82</v>
      </c>
      <c r="AA341">
        <v>1</v>
      </c>
      <c r="AB341">
        <v>0</v>
      </c>
      <c r="AC341">
        <v>0</v>
      </c>
      <c r="AD341">
        <v>0</v>
      </c>
      <c r="AE341">
        <v>1</v>
      </c>
      <c r="AF341">
        <v>0</v>
      </c>
      <c r="AG341">
        <v>0</v>
      </c>
      <c r="AH341">
        <v>0</v>
      </c>
      <c r="AI341">
        <v>1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 t="s">
        <v>3</v>
      </c>
      <c r="AT341">
        <v>26.82</v>
      </c>
      <c r="AU341" t="s">
        <v>3</v>
      </c>
      <c r="AV341">
        <v>0</v>
      </c>
      <c r="AW341">
        <v>2</v>
      </c>
      <c r="AX341">
        <v>42105846</v>
      </c>
      <c r="AY341">
        <v>1</v>
      </c>
      <c r="AZ341">
        <v>0</v>
      </c>
      <c r="BA341">
        <v>322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Y341*Source!I217</f>
        <v>1.0728</v>
      </c>
      <c r="CY341">
        <f>AA341</f>
        <v>1</v>
      </c>
      <c r="CZ341">
        <f>AE341</f>
        <v>1</v>
      </c>
      <c r="DA341">
        <f>AI341</f>
        <v>1</v>
      </c>
      <c r="DB341">
        <f t="shared" si="76"/>
        <v>26.82</v>
      </c>
      <c r="DC341">
        <f t="shared" si="77"/>
        <v>0</v>
      </c>
    </row>
    <row r="342" spans="1:107" x14ac:dyDescent="0.2">
      <c r="A342">
        <f>ROW(Source!A219)</f>
        <v>219</v>
      </c>
      <c r="B342">
        <v>42104813</v>
      </c>
      <c r="C342">
        <v>42105848</v>
      </c>
      <c r="D342">
        <v>18410280</v>
      </c>
      <c r="E342">
        <v>1</v>
      </c>
      <c r="F342">
        <v>1</v>
      </c>
      <c r="G342">
        <v>1</v>
      </c>
      <c r="H342">
        <v>1</v>
      </c>
      <c r="I342" t="s">
        <v>657</v>
      </c>
      <c r="J342" t="s">
        <v>3</v>
      </c>
      <c r="K342" t="s">
        <v>658</v>
      </c>
      <c r="L342">
        <v>1369</v>
      </c>
      <c r="N342">
        <v>1013</v>
      </c>
      <c r="O342" t="s">
        <v>437</v>
      </c>
      <c r="P342" t="s">
        <v>437</v>
      </c>
      <c r="Q342">
        <v>1</v>
      </c>
      <c r="W342">
        <v>0</v>
      </c>
      <c r="X342">
        <v>-464685602</v>
      </c>
      <c r="Y342">
        <v>16.29</v>
      </c>
      <c r="AA342">
        <v>0</v>
      </c>
      <c r="AB342">
        <v>0</v>
      </c>
      <c r="AC342">
        <v>0</v>
      </c>
      <c r="AD342">
        <v>276.39</v>
      </c>
      <c r="AE342">
        <v>0</v>
      </c>
      <c r="AF342">
        <v>0</v>
      </c>
      <c r="AG342">
        <v>0</v>
      </c>
      <c r="AH342">
        <v>276.39</v>
      </c>
      <c r="AI342">
        <v>1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S342" t="s">
        <v>3</v>
      </c>
      <c r="AT342">
        <v>16.29</v>
      </c>
      <c r="AU342" t="s">
        <v>3</v>
      </c>
      <c r="AV342">
        <v>1</v>
      </c>
      <c r="AW342">
        <v>2</v>
      </c>
      <c r="AX342">
        <v>42105858</v>
      </c>
      <c r="AY342">
        <v>1</v>
      </c>
      <c r="AZ342">
        <v>0</v>
      </c>
      <c r="BA342">
        <v>323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Y342*Source!I219</f>
        <v>8.1449999999999996</v>
      </c>
      <c r="CY342">
        <f>AD342</f>
        <v>276.39</v>
      </c>
      <c r="CZ342">
        <f>AH342</f>
        <v>276.39</v>
      </c>
      <c r="DA342">
        <f>AL342</f>
        <v>1</v>
      </c>
      <c r="DB342">
        <f t="shared" si="76"/>
        <v>4502.3900000000003</v>
      </c>
      <c r="DC342">
        <f t="shared" si="77"/>
        <v>0</v>
      </c>
    </row>
    <row r="343" spans="1:107" x14ac:dyDescent="0.2">
      <c r="A343">
        <f>ROW(Source!A219)</f>
        <v>219</v>
      </c>
      <c r="B343">
        <v>42104813</v>
      </c>
      <c r="C343">
        <v>42105848</v>
      </c>
      <c r="D343">
        <v>121548</v>
      </c>
      <c r="E343">
        <v>1</v>
      </c>
      <c r="F343">
        <v>1</v>
      </c>
      <c r="G343">
        <v>1</v>
      </c>
      <c r="H343">
        <v>1</v>
      </c>
      <c r="I343" t="s">
        <v>30</v>
      </c>
      <c r="J343" t="s">
        <v>3</v>
      </c>
      <c r="K343" t="s">
        <v>440</v>
      </c>
      <c r="L343">
        <v>608254</v>
      </c>
      <c r="N343">
        <v>1013</v>
      </c>
      <c r="O343" t="s">
        <v>441</v>
      </c>
      <c r="P343" t="s">
        <v>441</v>
      </c>
      <c r="Q343">
        <v>1</v>
      </c>
      <c r="W343">
        <v>0</v>
      </c>
      <c r="X343">
        <v>-185737400</v>
      </c>
      <c r="Y343">
        <v>0.01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1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3</v>
      </c>
      <c r="AT343">
        <v>0.01</v>
      </c>
      <c r="AU343" t="s">
        <v>3</v>
      </c>
      <c r="AV343">
        <v>2</v>
      </c>
      <c r="AW343">
        <v>2</v>
      </c>
      <c r="AX343">
        <v>42105859</v>
      </c>
      <c r="AY343">
        <v>1</v>
      </c>
      <c r="AZ343">
        <v>0</v>
      </c>
      <c r="BA343">
        <v>324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Y343*Source!I219</f>
        <v>5.0000000000000001E-3</v>
      </c>
      <c r="CY343">
        <f>AD343</f>
        <v>0</v>
      </c>
      <c r="CZ343">
        <f>AH343</f>
        <v>0</v>
      </c>
      <c r="DA343">
        <f>AL343</f>
        <v>1</v>
      </c>
      <c r="DB343">
        <f t="shared" si="76"/>
        <v>0</v>
      </c>
      <c r="DC343">
        <f t="shared" si="77"/>
        <v>0</v>
      </c>
    </row>
    <row r="344" spans="1:107" x14ac:dyDescent="0.2">
      <c r="A344">
        <f>ROW(Source!A219)</f>
        <v>219</v>
      </c>
      <c r="B344">
        <v>42104813</v>
      </c>
      <c r="C344">
        <v>42105848</v>
      </c>
      <c r="D344">
        <v>38164735</v>
      </c>
      <c r="E344">
        <v>1</v>
      </c>
      <c r="F344">
        <v>1</v>
      </c>
      <c r="G344">
        <v>1</v>
      </c>
      <c r="H344">
        <v>2</v>
      </c>
      <c r="I344" t="s">
        <v>442</v>
      </c>
      <c r="J344" t="s">
        <v>443</v>
      </c>
      <c r="K344" t="s">
        <v>444</v>
      </c>
      <c r="L344">
        <v>1368</v>
      </c>
      <c r="N344">
        <v>1011</v>
      </c>
      <c r="O344" t="s">
        <v>445</v>
      </c>
      <c r="P344" t="s">
        <v>445</v>
      </c>
      <c r="Q344">
        <v>1</v>
      </c>
      <c r="W344">
        <v>0</v>
      </c>
      <c r="X344">
        <v>344519037</v>
      </c>
      <c r="Y344">
        <v>0.01</v>
      </c>
      <c r="AA344">
        <v>0</v>
      </c>
      <c r="AB344">
        <v>404.19</v>
      </c>
      <c r="AC344">
        <v>392.31</v>
      </c>
      <c r="AD344">
        <v>0</v>
      </c>
      <c r="AE344">
        <v>0</v>
      </c>
      <c r="AF344">
        <v>31.26</v>
      </c>
      <c r="AG344">
        <v>13.5</v>
      </c>
      <c r="AH344">
        <v>0</v>
      </c>
      <c r="AI344">
        <v>1</v>
      </c>
      <c r="AJ344">
        <v>12.93</v>
      </c>
      <c r="AK344">
        <v>29.06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3</v>
      </c>
      <c r="AT344">
        <v>0.01</v>
      </c>
      <c r="AU344" t="s">
        <v>3</v>
      </c>
      <c r="AV344">
        <v>0</v>
      </c>
      <c r="AW344">
        <v>2</v>
      </c>
      <c r="AX344">
        <v>42105860</v>
      </c>
      <c r="AY344">
        <v>1</v>
      </c>
      <c r="AZ344">
        <v>0</v>
      </c>
      <c r="BA344">
        <v>325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Y344*Source!I219</f>
        <v>5.0000000000000001E-3</v>
      </c>
      <c r="CY344">
        <f>AB344</f>
        <v>404.19</v>
      </c>
      <c r="CZ344">
        <f>AF344</f>
        <v>31.26</v>
      </c>
      <c r="DA344">
        <f>AJ344</f>
        <v>12.93</v>
      </c>
      <c r="DB344">
        <f t="shared" si="76"/>
        <v>0.31</v>
      </c>
      <c r="DC344">
        <f t="shared" si="77"/>
        <v>0.14000000000000001</v>
      </c>
    </row>
    <row r="345" spans="1:107" x14ac:dyDescent="0.2">
      <c r="A345">
        <f>ROW(Source!A219)</f>
        <v>219</v>
      </c>
      <c r="B345">
        <v>42104813</v>
      </c>
      <c r="C345">
        <v>42105848</v>
      </c>
      <c r="D345">
        <v>38165408</v>
      </c>
      <c r="E345">
        <v>1</v>
      </c>
      <c r="F345">
        <v>1</v>
      </c>
      <c r="G345">
        <v>1</v>
      </c>
      <c r="H345">
        <v>2</v>
      </c>
      <c r="I345" t="s">
        <v>505</v>
      </c>
      <c r="J345" t="s">
        <v>506</v>
      </c>
      <c r="K345" t="s">
        <v>507</v>
      </c>
      <c r="L345">
        <v>1368</v>
      </c>
      <c r="N345">
        <v>1011</v>
      </c>
      <c r="O345" t="s">
        <v>445</v>
      </c>
      <c r="P345" t="s">
        <v>445</v>
      </c>
      <c r="Q345">
        <v>1</v>
      </c>
      <c r="W345">
        <v>0</v>
      </c>
      <c r="X345">
        <v>-1937814132</v>
      </c>
      <c r="Y345">
        <v>6.08</v>
      </c>
      <c r="AA345">
        <v>0</v>
      </c>
      <c r="AB345">
        <v>12.6</v>
      </c>
      <c r="AC345">
        <v>0</v>
      </c>
      <c r="AD345">
        <v>0</v>
      </c>
      <c r="AE345">
        <v>0</v>
      </c>
      <c r="AF345">
        <v>3</v>
      </c>
      <c r="AG345">
        <v>0</v>
      </c>
      <c r="AH345">
        <v>0</v>
      </c>
      <c r="AI345">
        <v>1</v>
      </c>
      <c r="AJ345">
        <v>4.2</v>
      </c>
      <c r="AK345">
        <v>29.06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S345" t="s">
        <v>3</v>
      </c>
      <c r="AT345">
        <v>6.08</v>
      </c>
      <c r="AU345" t="s">
        <v>3</v>
      </c>
      <c r="AV345">
        <v>0</v>
      </c>
      <c r="AW345">
        <v>2</v>
      </c>
      <c r="AX345">
        <v>42105861</v>
      </c>
      <c r="AY345">
        <v>1</v>
      </c>
      <c r="AZ345">
        <v>0</v>
      </c>
      <c r="BA345">
        <v>326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Y345*Source!I219</f>
        <v>3.04</v>
      </c>
      <c r="CY345">
        <f>AB345</f>
        <v>12.6</v>
      </c>
      <c r="CZ345">
        <f>AF345</f>
        <v>3</v>
      </c>
      <c r="DA345">
        <f>AJ345</f>
        <v>4.2</v>
      </c>
      <c r="DB345">
        <f t="shared" si="76"/>
        <v>18.239999999999998</v>
      </c>
      <c r="DC345">
        <f t="shared" si="77"/>
        <v>0</v>
      </c>
    </row>
    <row r="346" spans="1:107" x14ac:dyDescent="0.2">
      <c r="A346">
        <f>ROW(Source!A219)</f>
        <v>219</v>
      </c>
      <c r="B346">
        <v>42104813</v>
      </c>
      <c r="C346">
        <v>42105848</v>
      </c>
      <c r="D346">
        <v>38166196</v>
      </c>
      <c r="E346">
        <v>1</v>
      </c>
      <c r="F346">
        <v>1</v>
      </c>
      <c r="G346">
        <v>1</v>
      </c>
      <c r="H346">
        <v>2</v>
      </c>
      <c r="I346" t="s">
        <v>511</v>
      </c>
      <c r="J346" t="s">
        <v>512</v>
      </c>
      <c r="K346" t="s">
        <v>513</v>
      </c>
      <c r="L346">
        <v>1368</v>
      </c>
      <c r="N346">
        <v>1011</v>
      </c>
      <c r="O346" t="s">
        <v>445</v>
      </c>
      <c r="P346" t="s">
        <v>445</v>
      </c>
      <c r="Q346">
        <v>1</v>
      </c>
      <c r="W346">
        <v>0</v>
      </c>
      <c r="X346">
        <v>-991672839</v>
      </c>
      <c r="Y346">
        <v>6.08</v>
      </c>
      <c r="AA346">
        <v>0</v>
      </c>
      <c r="AB346">
        <v>31.82</v>
      </c>
      <c r="AC346">
        <v>0</v>
      </c>
      <c r="AD346">
        <v>0</v>
      </c>
      <c r="AE346">
        <v>0</v>
      </c>
      <c r="AF346">
        <v>2.08</v>
      </c>
      <c r="AG346">
        <v>0</v>
      </c>
      <c r="AH346">
        <v>0</v>
      </c>
      <c r="AI346">
        <v>1</v>
      </c>
      <c r="AJ346">
        <v>15.3</v>
      </c>
      <c r="AK346">
        <v>29.06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S346" t="s">
        <v>3</v>
      </c>
      <c r="AT346">
        <v>6.08</v>
      </c>
      <c r="AU346" t="s">
        <v>3</v>
      </c>
      <c r="AV346">
        <v>0</v>
      </c>
      <c r="AW346">
        <v>2</v>
      </c>
      <c r="AX346">
        <v>42105862</v>
      </c>
      <c r="AY346">
        <v>1</v>
      </c>
      <c r="AZ346">
        <v>0</v>
      </c>
      <c r="BA346">
        <v>327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Y346*Source!I219</f>
        <v>3.04</v>
      </c>
      <c r="CY346">
        <f>AB346</f>
        <v>31.82</v>
      </c>
      <c r="CZ346">
        <f>AF346</f>
        <v>2.08</v>
      </c>
      <c r="DA346">
        <f>AJ346</f>
        <v>15.3</v>
      </c>
      <c r="DB346">
        <f t="shared" si="76"/>
        <v>12.65</v>
      </c>
      <c r="DC346">
        <f t="shared" si="77"/>
        <v>0</v>
      </c>
    </row>
    <row r="347" spans="1:107" x14ac:dyDescent="0.2">
      <c r="A347">
        <f>ROW(Source!A219)</f>
        <v>219</v>
      </c>
      <c r="B347">
        <v>42104813</v>
      </c>
      <c r="C347">
        <v>42105848</v>
      </c>
      <c r="D347">
        <v>38101745</v>
      </c>
      <c r="E347">
        <v>1</v>
      </c>
      <c r="F347">
        <v>1</v>
      </c>
      <c r="G347">
        <v>1</v>
      </c>
      <c r="H347">
        <v>3</v>
      </c>
      <c r="I347" t="s">
        <v>659</v>
      </c>
      <c r="J347" t="s">
        <v>660</v>
      </c>
      <c r="K347" t="s">
        <v>661</v>
      </c>
      <c r="L347">
        <v>1348</v>
      </c>
      <c r="N347">
        <v>1009</v>
      </c>
      <c r="O347" t="s">
        <v>28</v>
      </c>
      <c r="P347" t="s">
        <v>28</v>
      </c>
      <c r="Q347">
        <v>1000</v>
      </c>
      <c r="W347">
        <v>0</v>
      </c>
      <c r="X347">
        <v>546198954</v>
      </c>
      <c r="Y347">
        <v>1E-3</v>
      </c>
      <c r="AA347">
        <v>94219.4</v>
      </c>
      <c r="AB347">
        <v>0</v>
      </c>
      <c r="AC347">
        <v>0</v>
      </c>
      <c r="AD347">
        <v>0</v>
      </c>
      <c r="AE347">
        <v>12430</v>
      </c>
      <c r="AF347">
        <v>0</v>
      </c>
      <c r="AG347">
        <v>0</v>
      </c>
      <c r="AH347">
        <v>0</v>
      </c>
      <c r="AI347">
        <v>7.58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S347" t="s">
        <v>3</v>
      </c>
      <c r="AT347">
        <v>1E-3</v>
      </c>
      <c r="AU347" t="s">
        <v>3</v>
      </c>
      <c r="AV347">
        <v>0</v>
      </c>
      <c r="AW347">
        <v>2</v>
      </c>
      <c r="AX347">
        <v>42105863</v>
      </c>
      <c r="AY347">
        <v>1</v>
      </c>
      <c r="AZ347">
        <v>0</v>
      </c>
      <c r="BA347">
        <v>328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Y347*Source!I219</f>
        <v>5.0000000000000001E-4</v>
      </c>
      <c r="CY347">
        <f>AA347</f>
        <v>94219.4</v>
      </c>
      <c r="CZ347">
        <f>AE347</f>
        <v>12430</v>
      </c>
      <c r="DA347">
        <f>AI347</f>
        <v>7.58</v>
      </c>
      <c r="DB347">
        <f t="shared" si="76"/>
        <v>12.43</v>
      </c>
      <c r="DC347">
        <f t="shared" si="77"/>
        <v>0</v>
      </c>
    </row>
    <row r="348" spans="1:107" x14ac:dyDescent="0.2">
      <c r="A348">
        <f>ROW(Source!A219)</f>
        <v>219</v>
      </c>
      <c r="B348">
        <v>42104813</v>
      </c>
      <c r="C348">
        <v>42105848</v>
      </c>
      <c r="D348">
        <v>38102363</v>
      </c>
      <c r="E348">
        <v>1</v>
      </c>
      <c r="F348">
        <v>1</v>
      </c>
      <c r="G348">
        <v>1</v>
      </c>
      <c r="H348">
        <v>3</v>
      </c>
      <c r="I348" t="s">
        <v>662</v>
      </c>
      <c r="J348" t="s">
        <v>663</v>
      </c>
      <c r="K348" t="s">
        <v>664</v>
      </c>
      <c r="L348">
        <v>1356</v>
      </c>
      <c r="N348">
        <v>1010</v>
      </c>
      <c r="O348" t="s">
        <v>620</v>
      </c>
      <c r="P348" t="s">
        <v>620</v>
      </c>
      <c r="Q348">
        <v>1000</v>
      </c>
      <c r="W348">
        <v>0</v>
      </c>
      <c r="X348">
        <v>1703397329</v>
      </c>
      <c r="Y348">
        <v>0.2</v>
      </c>
      <c r="AA348">
        <v>179</v>
      </c>
      <c r="AB348">
        <v>0</v>
      </c>
      <c r="AC348">
        <v>0</v>
      </c>
      <c r="AD348">
        <v>0</v>
      </c>
      <c r="AE348">
        <v>179</v>
      </c>
      <c r="AF348">
        <v>0</v>
      </c>
      <c r="AG348">
        <v>0</v>
      </c>
      <c r="AH348">
        <v>0</v>
      </c>
      <c r="AI348">
        <v>1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S348" t="s">
        <v>3</v>
      </c>
      <c r="AT348">
        <v>0.2</v>
      </c>
      <c r="AU348" t="s">
        <v>3</v>
      </c>
      <c r="AV348">
        <v>0</v>
      </c>
      <c r="AW348">
        <v>2</v>
      </c>
      <c r="AX348">
        <v>42105864</v>
      </c>
      <c r="AY348">
        <v>1</v>
      </c>
      <c r="AZ348">
        <v>0</v>
      </c>
      <c r="BA348">
        <v>329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Y348*Source!I219</f>
        <v>0.1</v>
      </c>
      <c r="CY348">
        <f>AA348</f>
        <v>179</v>
      </c>
      <c r="CZ348">
        <f>AE348</f>
        <v>179</v>
      </c>
      <c r="DA348">
        <f>AI348</f>
        <v>1</v>
      </c>
      <c r="DB348">
        <f t="shared" si="76"/>
        <v>35.799999999999997</v>
      </c>
      <c r="DC348">
        <f t="shared" si="77"/>
        <v>0</v>
      </c>
    </row>
    <row r="349" spans="1:107" x14ac:dyDescent="0.2">
      <c r="A349">
        <f>ROW(Source!A219)</f>
        <v>219</v>
      </c>
      <c r="B349">
        <v>42104813</v>
      </c>
      <c r="C349">
        <v>42105848</v>
      </c>
      <c r="D349">
        <v>38157345</v>
      </c>
      <c r="E349">
        <v>1</v>
      </c>
      <c r="F349">
        <v>1</v>
      </c>
      <c r="G349">
        <v>1</v>
      </c>
      <c r="H349">
        <v>3</v>
      </c>
      <c r="I349" t="s">
        <v>238</v>
      </c>
      <c r="J349" t="s">
        <v>240</v>
      </c>
      <c r="K349" t="s">
        <v>239</v>
      </c>
      <c r="L349">
        <v>1308</v>
      </c>
      <c r="N349">
        <v>1003</v>
      </c>
      <c r="O349" t="s">
        <v>236</v>
      </c>
      <c r="P349" t="s">
        <v>236</v>
      </c>
      <c r="Q349">
        <v>100</v>
      </c>
      <c r="W349">
        <v>0</v>
      </c>
      <c r="X349">
        <v>866408668</v>
      </c>
      <c r="Y349">
        <v>1</v>
      </c>
      <c r="AA349">
        <v>852.89</v>
      </c>
      <c r="AB349">
        <v>0</v>
      </c>
      <c r="AC349">
        <v>0</v>
      </c>
      <c r="AD349">
        <v>0</v>
      </c>
      <c r="AE349">
        <v>173</v>
      </c>
      <c r="AF349">
        <v>0</v>
      </c>
      <c r="AG349">
        <v>0</v>
      </c>
      <c r="AH349">
        <v>0</v>
      </c>
      <c r="AI349">
        <v>4.93</v>
      </c>
      <c r="AJ349">
        <v>1</v>
      </c>
      <c r="AK349">
        <v>1</v>
      </c>
      <c r="AL349">
        <v>1</v>
      </c>
      <c r="AN349">
        <v>0</v>
      </c>
      <c r="AO349">
        <v>0</v>
      </c>
      <c r="AP349">
        <v>0</v>
      </c>
      <c r="AQ349">
        <v>0</v>
      </c>
      <c r="AR349">
        <v>0</v>
      </c>
      <c r="AS349" t="s">
        <v>3</v>
      </c>
      <c r="AT349">
        <v>1</v>
      </c>
      <c r="AU349" t="s">
        <v>3</v>
      </c>
      <c r="AV349">
        <v>0</v>
      </c>
      <c r="AW349">
        <v>1</v>
      </c>
      <c r="AX349">
        <v>-1</v>
      </c>
      <c r="AY349">
        <v>0</v>
      </c>
      <c r="AZ349">
        <v>0</v>
      </c>
      <c r="BA349" t="s">
        <v>3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Y349*Source!I219</f>
        <v>0.5</v>
      </c>
      <c r="CY349">
        <f>AA349</f>
        <v>852.89</v>
      </c>
      <c r="CZ349">
        <f>AE349</f>
        <v>173</v>
      </c>
      <c r="DA349">
        <f>AI349</f>
        <v>4.93</v>
      </c>
      <c r="DB349">
        <f t="shared" si="76"/>
        <v>173</v>
      </c>
      <c r="DC349">
        <f t="shared" si="77"/>
        <v>0</v>
      </c>
    </row>
    <row r="350" spans="1:107" x14ac:dyDescent="0.2">
      <c r="A350">
        <f>ROW(Source!A219)</f>
        <v>219</v>
      </c>
      <c r="B350">
        <v>42104813</v>
      </c>
      <c r="C350">
        <v>42105848</v>
      </c>
      <c r="D350">
        <v>38164081</v>
      </c>
      <c r="E350">
        <v>1</v>
      </c>
      <c r="F350">
        <v>1</v>
      </c>
      <c r="G350">
        <v>1</v>
      </c>
      <c r="H350">
        <v>3</v>
      </c>
      <c r="I350" t="s">
        <v>593</v>
      </c>
      <c r="J350" t="s">
        <v>594</v>
      </c>
      <c r="K350" t="s">
        <v>595</v>
      </c>
      <c r="L350">
        <v>1374</v>
      </c>
      <c r="N350">
        <v>1013</v>
      </c>
      <c r="O350" t="s">
        <v>596</v>
      </c>
      <c r="P350" t="s">
        <v>596</v>
      </c>
      <c r="Q350">
        <v>1</v>
      </c>
      <c r="W350">
        <v>0</v>
      </c>
      <c r="X350">
        <v>-915781824</v>
      </c>
      <c r="Y350">
        <v>3.1</v>
      </c>
      <c r="AA350">
        <v>1</v>
      </c>
      <c r="AB350">
        <v>0</v>
      </c>
      <c r="AC350">
        <v>0</v>
      </c>
      <c r="AD350">
        <v>0</v>
      </c>
      <c r="AE350">
        <v>1</v>
      </c>
      <c r="AF350">
        <v>0</v>
      </c>
      <c r="AG350">
        <v>0</v>
      </c>
      <c r="AH350">
        <v>0</v>
      </c>
      <c r="AI350">
        <v>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S350" t="s">
        <v>3</v>
      </c>
      <c r="AT350">
        <v>3.1</v>
      </c>
      <c r="AU350" t="s">
        <v>3</v>
      </c>
      <c r="AV350">
        <v>0</v>
      </c>
      <c r="AW350">
        <v>2</v>
      </c>
      <c r="AX350">
        <v>42105865</v>
      </c>
      <c r="AY350">
        <v>1</v>
      </c>
      <c r="AZ350">
        <v>0</v>
      </c>
      <c r="BA350">
        <v>330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Y350*Source!I219</f>
        <v>1.55</v>
      </c>
      <c r="CY350">
        <f>AA350</f>
        <v>1</v>
      </c>
      <c r="CZ350">
        <f>AE350</f>
        <v>1</v>
      </c>
      <c r="DA350">
        <f>AI350</f>
        <v>1</v>
      </c>
      <c r="DB350">
        <f t="shared" si="76"/>
        <v>3.1</v>
      </c>
      <c r="DC350">
        <f t="shared" si="77"/>
        <v>0</v>
      </c>
    </row>
    <row r="351" spans="1:107" x14ac:dyDescent="0.2">
      <c r="A351">
        <f>ROW(Source!A221)</f>
        <v>221</v>
      </c>
      <c r="B351">
        <v>42104813</v>
      </c>
      <c r="C351">
        <v>42105867</v>
      </c>
      <c r="D351">
        <v>29361034</v>
      </c>
      <c r="E351">
        <v>1</v>
      </c>
      <c r="F351">
        <v>1</v>
      </c>
      <c r="G351">
        <v>1</v>
      </c>
      <c r="H351">
        <v>1</v>
      </c>
      <c r="I351" t="s">
        <v>665</v>
      </c>
      <c r="J351" t="s">
        <v>3</v>
      </c>
      <c r="K351" t="s">
        <v>666</v>
      </c>
      <c r="L351">
        <v>1369</v>
      </c>
      <c r="N351">
        <v>1013</v>
      </c>
      <c r="O351" t="s">
        <v>437</v>
      </c>
      <c r="P351" t="s">
        <v>437</v>
      </c>
      <c r="Q351">
        <v>1</v>
      </c>
      <c r="W351">
        <v>0</v>
      </c>
      <c r="X351">
        <v>184923391</v>
      </c>
      <c r="Y351">
        <v>2.82</v>
      </c>
      <c r="AA351">
        <v>0</v>
      </c>
      <c r="AB351">
        <v>0</v>
      </c>
      <c r="AC351">
        <v>0</v>
      </c>
      <c r="AD351">
        <v>273.2</v>
      </c>
      <c r="AE351">
        <v>0</v>
      </c>
      <c r="AF351">
        <v>0</v>
      </c>
      <c r="AG351">
        <v>0</v>
      </c>
      <c r="AH351">
        <v>273.2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S351" t="s">
        <v>3</v>
      </c>
      <c r="AT351">
        <v>2.82</v>
      </c>
      <c r="AU351" t="s">
        <v>3</v>
      </c>
      <c r="AV351">
        <v>1</v>
      </c>
      <c r="AW351">
        <v>2</v>
      </c>
      <c r="AX351">
        <v>42105877</v>
      </c>
      <c r="AY351">
        <v>1</v>
      </c>
      <c r="AZ351">
        <v>0</v>
      </c>
      <c r="BA351">
        <v>331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Y351*Source!I221</f>
        <v>0.84599999999999997</v>
      </c>
      <c r="CY351">
        <f>AD351</f>
        <v>273.2</v>
      </c>
      <c r="CZ351">
        <f>AH351</f>
        <v>273.2</v>
      </c>
      <c r="DA351">
        <f>AL351</f>
        <v>1</v>
      </c>
      <c r="DB351">
        <f t="shared" ref="DB351:DB383" si="81">ROUND(ROUND(AT351*CZ351,2),6)</f>
        <v>770.42</v>
      </c>
      <c r="DC351">
        <f t="shared" ref="DC351:DC383" si="82">ROUND(ROUND(AT351*AG351,2),6)</f>
        <v>0</v>
      </c>
    </row>
    <row r="352" spans="1:107" x14ac:dyDescent="0.2">
      <c r="A352">
        <f>ROW(Source!A221)</f>
        <v>221</v>
      </c>
      <c r="B352">
        <v>42104813</v>
      </c>
      <c r="C352">
        <v>42105867</v>
      </c>
      <c r="D352">
        <v>121548</v>
      </c>
      <c r="E352">
        <v>1</v>
      </c>
      <c r="F352">
        <v>1</v>
      </c>
      <c r="G352">
        <v>1</v>
      </c>
      <c r="H352">
        <v>1</v>
      </c>
      <c r="I352" t="s">
        <v>30</v>
      </c>
      <c r="J352" t="s">
        <v>3</v>
      </c>
      <c r="K352" t="s">
        <v>440</v>
      </c>
      <c r="L352">
        <v>608254</v>
      </c>
      <c r="N352">
        <v>1013</v>
      </c>
      <c r="O352" t="s">
        <v>441</v>
      </c>
      <c r="P352" t="s">
        <v>441</v>
      </c>
      <c r="Q352">
        <v>1</v>
      </c>
      <c r="W352">
        <v>0</v>
      </c>
      <c r="X352">
        <v>-185737400</v>
      </c>
      <c r="Y352">
        <v>0.01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1</v>
      </c>
      <c r="AJ352">
        <v>1</v>
      </c>
      <c r="AK352">
        <v>1</v>
      </c>
      <c r="AL352">
        <v>1</v>
      </c>
      <c r="AN352">
        <v>0</v>
      </c>
      <c r="AO352">
        <v>1</v>
      </c>
      <c r="AP352">
        <v>0</v>
      </c>
      <c r="AQ352">
        <v>0</v>
      </c>
      <c r="AR352">
        <v>0</v>
      </c>
      <c r="AS352" t="s">
        <v>3</v>
      </c>
      <c r="AT352">
        <v>0.01</v>
      </c>
      <c r="AU352" t="s">
        <v>3</v>
      </c>
      <c r="AV352">
        <v>2</v>
      </c>
      <c r="AW352">
        <v>2</v>
      </c>
      <c r="AX352">
        <v>42105878</v>
      </c>
      <c r="AY352">
        <v>1</v>
      </c>
      <c r="AZ352">
        <v>0</v>
      </c>
      <c r="BA352">
        <v>332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Y352*Source!I221</f>
        <v>3.0000000000000001E-3</v>
      </c>
      <c r="CY352">
        <f>AD352</f>
        <v>0</v>
      </c>
      <c r="CZ352">
        <f>AH352</f>
        <v>0</v>
      </c>
      <c r="DA352">
        <f>AL352</f>
        <v>1</v>
      </c>
      <c r="DB352">
        <f t="shared" si="81"/>
        <v>0</v>
      </c>
      <c r="DC352">
        <f t="shared" si="82"/>
        <v>0</v>
      </c>
    </row>
    <row r="353" spans="1:107" x14ac:dyDescent="0.2">
      <c r="A353">
        <f>ROW(Source!A221)</f>
        <v>221</v>
      </c>
      <c r="B353">
        <v>42104813</v>
      </c>
      <c r="C353">
        <v>42105867</v>
      </c>
      <c r="D353">
        <v>38164593</v>
      </c>
      <c r="E353">
        <v>1</v>
      </c>
      <c r="F353">
        <v>1</v>
      </c>
      <c r="G353">
        <v>1</v>
      </c>
      <c r="H353">
        <v>2</v>
      </c>
      <c r="I353" t="s">
        <v>563</v>
      </c>
      <c r="J353" t="s">
        <v>564</v>
      </c>
      <c r="K353" t="s">
        <v>565</v>
      </c>
      <c r="L353">
        <v>1368</v>
      </c>
      <c r="N353">
        <v>1011</v>
      </c>
      <c r="O353" t="s">
        <v>445</v>
      </c>
      <c r="P353" t="s">
        <v>445</v>
      </c>
      <c r="Q353">
        <v>1</v>
      </c>
      <c r="W353">
        <v>0</v>
      </c>
      <c r="X353">
        <v>783836208</v>
      </c>
      <c r="Y353">
        <v>0.01</v>
      </c>
      <c r="AA353">
        <v>0</v>
      </c>
      <c r="AB353">
        <v>1026.03</v>
      </c>
      <c r="AC353">
        <v>392.31</v>
      </c>
      <c r="AD353">
        <v>0</v>
      </c>
      <c r="AE353">
        <v>0</v>
      </c>
      <c r="AF353">
        <v>134.65</v>
      </c>
      <c r="AG353">
        <v>13.5</v>
      </c>
      <c r="AH353">
        <v>0</v>
      </c>
      <c r="AI353">
        <v>1</v>
      </c>
      <c r="AJ353">
        <v>7.62</v>
      </c>
      <c r="AK353">
        <v>29.06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S353" t="s">
        <v>3</v>
      </c>
      <c r="AT353">
        <v>0.01</v>
      </c>
      <c r="AU353" t="s">
        <v>3</v>
      </c>
      <c r="AV353">
        <v>0</v>
      </c>
      <c r="AW353">
        <v>2</v>
      </c>
      <c r="AX353">
        <v>42105879</v>
      </c>
      <c r="AY353">
        <v>1</v>
      </c>
      <c r="AZ353">
        <v>0</v>
      </c>
      <c r="BA353">
        <v>333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Y353*Source!I221</f>
        <v>3.0000000000000001E-3</v>
      </c>
      <c r="CY353">
        <f>AB353</f>
        <v>1026.03</v>
      </c>
      <c r="CZ353">
        <f>AF353</f>
        <v>134.65</v>
      </c>
      <c r="DA353">
        <f>AJ353</f>
        <v>7.62</v>
      </c>
      <c r="DB353">
        <f t="shared" si="81"/>
        <v>1.35</v>
      </c>
      <c r="DC353">
        <f t="shared" si="82"/>
        <v>0.14000000000000001</v>
      </c>
    </row>
    <row r="354" spans="1:107" x14ac:dyDescent="0.2">
      <c r="A354">
        <f>ROW(Source!A221)</f>
        <v>221</v>
      </c>
      <c r="B354">
        <v>42104813</v>
      </c>
      <c r="C354">
        <v>42105867</v>
      </c>
      <c r="D354">
        <v>38166456</v>
      </c>
      <c r="E354">
        <v>1</v>
      </c>
      <c r="F354">
        <v>1</v>
      </c>
      <c r="G354">
        <v>1</v>
      </c>
      <c r="H354">
        <v>2</v>
      </c>
      <c r="I354" t="s">
        <v>466</v>
      </c>
      <c r="J354" t="s">
        <v>467</v>
      </c>
      <c r="K354" t="s">
        <v>468</v>
      </c>
      <c r="L354">
        <v>1368</v>
      </c>
      <c r="N354">
        <v>1011</v>
      </c>
      <c r="O354" t="s">
        <v>445</v>
      </c>
      <c r="P354" t="s">
        <v>445</v>
      </c>
      <c r="Q354">
        <v>1</v>
      </c>
      <c r="W354">
        <v>0</v>
      </c>
      <c r="X354">
        <v>1230759911</v>
      </c>
      <c r="Y354">
        <v>0.01</v>
      </c>
      <c r="AA354">
        <v>0</v>
      </c>
      <c r="AB354">
        <v>858.62</v>
      </c>
      <c r="AC354">
        <v>337.1</v>
      </c>
      <c r="AD354">
        <v>0</v>
      </c>
      <c r="AE354">
        <v>0</v>
      </c>
      <c r="AF354">
        <v>87.17</v>
      </c>
      <c r="AG354">
        <v>11.6</v>
      </c>
      <c r="AH354">
        <v>0</v>
      </c>
      <c r="AI354">
        <v>1</v>
      </c>
      <c r="AJ354">
        <v>9.85</v>
      </c>
      <c r="AK354">
        <v>29.06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S354" t="s">
        <v>3</v>
      </c>
      <c r="AT354">
        <v>0.01</v>
      </c>
      <c r="AU354" t="s">
        <v>3</v>
      </c>
      <c r="AV354">
        <v>0</v>
      </c>
      <c r="AW354">
        <v>2</v>
      </c>
      <c r="AX354">
        <v>42105880</v>
      </c>
      <c r="AY354">
        <v>1</v>
      </c>
      <c r="AZ354">
        <v>0</v>
      </c>
      <c r="BA354">
        <v>334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Y354*Source!I221</f>
        <v>3.0000000000000001E-3</v>
      </c>
      <c r="CY354">
        <f>AB354</f>
        <v>858.62</v>
      </c>
      <c r="CZ354">
        <f>AF354</f>
        <v>87.17</v>
      </c>
      <c r="DA354">
        <f>AJ354</f>
        <v>9.85</v>
      </c>
      <c r="DB354">
        <f t="shared" si="81"/>
        <v>0.87</v>
      </c>
      <c r="DC354">
        <f t="shared" si="82"/>
        <v>0.12</v>
      </c>
    </row>
    <row r="355" spans="1:107" x14ac:dyDescent="0.2">
      <c r="A355">
        <f>ROW(Source!A221)</f>
        <v>221</v>
      </c>
      <c r="B355">
        <v>42104813</v>
      </c>
      <c r="C355">
        <v>42105867</v>
      </c>
      <c r="D355">
        <v>38102313</v>
      </c>
      <c r="E355">
        <v>1</v>
      </c>
      <c r="F355">
        <v>1</v>
      </c>
      <c r="G355">
        <v>1</v>
      </c>
      <c r="H355">
        <v>3</v>
      </c>
      <c r="I355" t="s">
        <v>581</v>
      </c>
      <c r="J355" t="s">
        <v>582</v>
      </c>
      <c r="K355" t="s">
        <v>583</v>
      </c>
      <c r="L355">
        <v>1346</v>
      </c>
      <c r="N355">
        <v>1009</v>
      </c>
      <c r="O355" t="s">
        <v>475</v>
      </c>
      <c r="P355" t="s">
        <v>475</v>
      </c>
      <c r="Q355">
        <v>1</v>
      </c>
      <c r="W355">
        <v>0</v>
      </c>
      <c r="X355">
        <v>-1768004575</v>
      </c>
      <c r="Y355">
        <v>0.05</v>
      </c>
      <c r="AA355">
        <v>63.36</v>
      </c>
      <c r="AB355">
        <v>0</v>
      </c>
      <c r="AC355">
        <v>0</v>
      </c>
      <c r="AD355">
        <v>0</v>
      </c>
      <c r="AE355">
        <v>28.67</v>
      </c>
      <c r="AF355">
        <v>0</v>
      </c>
      <c r="AG355">
        <v>0</v>
      </c>
      <c r="AH355">
        <v>0</v>
      </c>
      <c r="AI355">
        <v>2.21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S355" t="s">
        <v>3</v>
      </c>
      <c r="AT355">
        <v>0.05</v>
      </c>
      <c r="AU355" t="s">
        <v>3</v>
      </c>
      <c r="AV355">
        <v>0</v>
      </c>
      <c r="AW355">
        <v>2</v>
      </c>
      <c r="AX355">
        <v>42105881</v>
      </c>
      <c r="AY355">
        <v>1</v>
      </c>
      <c r="AZ355">
        <v>0</v>
      </c>
      <c r="BA355">
        <v>335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Y355*Source!I221</f>
        <v>1.4999999999999999E-2</v>
      </c>
      <c r="CY355">
        <f>AA355</f>
        <v>63.36</v>
      </c>
      <c r="CZ355">
        <f>AE355</f>
        <v>28.67</v>
      </c>
      <c r="DA355">
        <f>AI355</f>
        <v>2.21</v>
      </c>
      <c r="DB355">
        <f t="shared" si="81"/>
        <v>1.43</v>
      </c>
      <c r="DC355">
        <f t="shared" si="82"/>
        <v>0</v>
      </c>
    </row>
    <row r="356" spans="1:107" x14ac:dyDescent="0.2">
      <c r="A356">
        <f>ROW(Source!A221)</f>
        <v>221</v>
      </c>
      <c r="B356">
        <v>42104813</v>
      </c>
      <c r="C356">
        <v>42105867</v>
      </c>
      <c r="D356">
        <v>38102598</v>
      </c>
      <c r="E356">
        <v>1</v>
      </c>
      <c r="F356">
        <v>1</v>
      </c>
      <c r="G356">
        <v>1</v>
      </c>
      <c r="H356">
        <v>3</v>
      </c>
      <c r="I356" t="s">
        <v>584</v>
      </c>
      <c r="J356" t="s">
        <v>585</v>
      </c>
      <c r="K356" t="s">
        <v>586</v>
      </c>
      <c r="L356">
        <v>1308</v>
      </c>
      <c r="N356">
        <v>1003</v>
      </c>
      <c r="O356" t="s">
        <v>236</v>
      </c>
      <c r="P356" t="s">
        <v>236</v>
      </c>
      <c r="Q356">
        <v>100</v>
      </c>
      <c r="W356">
        <v>0</v>
      </c>
      <c r="X356">
        <v>611857035</v>
      </c>
      <c r="Y356">
        <v>0.05</v>
      </c>
      <c r="AA356">
        <v>539.21</v>
      </c>
      <c r="AB356">
        <v>0</v>
      </c>
      <c r="AC356">
        <v>0</v>
      </c>
      <c r="AD356">
        <v>0</v>
      </c>
      <c r="AE356">
        <v>120.36</v>
      </c>
      <c r="AF356">
        <v>0</v>
      </c>
      <c r="AG356">
        <v>0</v>
      </c>
      <c r="AH356">
        <v>0</v>
      </c>
      <c r="AI356">
        <v>4.4800000000000004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S356" t="s">
        <v>3</v>
      </c>
      <c r="AT356">
        <v>0.05</v>
      </c>
      <c r="AU356" t="s">
        <v>3</v>
      </c>
      <c r="AV356">
        <v>0</v>
      </c>
      <c r="AW356">
        <v>2</v>
      </c>
      <c r="AX356">
        <v>42105882</v>
      </c>
      <c r="AY356">
        <v>1</v>
      </c>
      <c r="AZ356">
        <v>0</v>
      </c>
      <c r="BA356">
        <v>336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Y356*Source!I221</f>
        <v>1.4999999999999999E-2</v>
      </c>
      <c r="CY356">
        <f>AA356</f>
        <v>539.21</v>
      </c>
      <c r="CZ356">
        <f>AE356</f>
        <v>120.36</v>
      </c>
      <c r="DA356">
        <f>AI356</f>
        <v>4.4800000000000004</v>
      </c>
      <c r="DB356">
        <f t="shared" si="81"/>
        <v>6.02</v>
      </c>
      <c r="DC356">
        <f t="shared" si="82"/>
        <v>0</v>
      </c>
    </row>
    <row r="357" spans="1:107" x14ac:dyDescent="0.2">
      <c r="A357">
        <f>ROW(Source!A221)</f>
        <v>221</v>
      </c>
      <c r="B357">
        <v>42104813</v>
      </c>
      <c r="C357">
        <v>42105867</v>
      </c>
      <c r="D357">
        <v>38102617</v>
      </c>
      <c r="E357">
        <v>1</v>
      </c>
      <c r="F357">
        <v>1</v>
      </c>
      <c r="G357">
        <v>1</v>
      </c>
      <c r="H357">
        <v>3</v>
      </c>
      <c r="I357" t="s">
        <v>587</v>
      </c>
      <c r="J357" t="s">
        <v>588</v>
      </c>
      <c r="K357" t="s">
        <v>589</v>
      </c>
      <c r="L357">
        <v>1346</v>
      </c>
      <c r="N357">
        <v>1009</v>
      </c>
      <c r="O357" t="s">
        <v>475</v>
      </c>
      <c r="P357" t="s">
        <v>475</v>
      </c>
      <c r="Q357">
        <v>1</v>
      </c>
      <c r="W357">
        <v>0</v>
      </c>
      <c r="X357">
        <v>-1294780295</v>
      </c>
      <c r="Y357">
        <v>0.16</v>
      </c>
      <c r="AA357">
        <v>99.74</v>
      </c>
      <c r="AB357">
        <v>0</v>
      </c>
      <c r="AC357">
        <v>0</v>
      </c>
      <c r="AD357">
        <v>0</v>
      </c>
      <c r="AE357">
        <v>30.5</v>
      </c>
      <c r="AF357">
        <v>0</v>
      </c>
      <c r="AG357">
        <v>0</v>
      </c>
      <c r="AH357">
        <v>0</v>
      </c>
      <c r="AI357">
        <v>3.27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S357" t="s">
        <v>3</v>
      </c>
      <c r="AT357">
        <v>0.16</v>
      </c>
      <c r="AU357" t="s">
        <v>3</v>
      </c>
      <c r="AV357">
        <v>0</v>
      </c>
      <c r="AW357">
        <v>2</v>
      </c>
      <c r="AX357">
        <v>42105883</v>
      </c>
      <c r="AY357">
        <v>1</v>
      </c>
      <c r="AZ357">
        <v>0</v>
      </c>
      <c r="BA357">
        <v>337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Y357*Source!I221</f>
        <v>4.8000000000000001E-2</v>
      </c>
      <c r="CY357">
        <f>AA357</f>
        <v>99.74</v>
      </c>
      <c r="CZ357">
        <f>AE357</f>
        <v>30.5</v>
      </c>
      <c r="DA357">
        <f>AI357</f>
        <v>3.27</v>
      </c>
      <c r="DB357">
        <f t="shared" si="81"/>
        <v>4.88</v>
      </c>
      <c r="DC357">
        <f t="shared" si="82"/>
        <v>0</v>
      </c>
    </row>
    <row r="358" spans="1:107" x14ac:dyDescent="0.2">
      <c r="A358">
        <f>ROW(Source!A221)</f>
        <v>221</v>
      </c>
      <c r="B358">
        <v>42104813</v>
      </c>
      <c r="C358">
        <v>42105867</v>
      </c>
      <c r="D358">
        <v>38146783</v>
      </c>
      <c r="E358">
        <v>1</v>
      </c>
      <c r="F358">
        <v>1</v>
      </c>
      <c r="G358">
        <v>1</v>
      </c>
      <c r="H358">
        <v>3</v>
      </c>
      <c r="I358" t="s">
        <v>250</v>
      </c>
      <c r="J358" t="s">
        <v>252</v>
      </c>
      <c r="K358" t="s">
        <v>251</v>
      </c>
      <c r="L358">
        <v>1477</v>
      </c>
      <c r="N358">
        <v>1013</v>
      </c>
      <c r="O358" t="s">
        <v>246</v>
      </c>
      <c r="P358" t="s">
        <v>248</v>
      </c>
      <c r="Q358">
        <v>1</v>
      </c>
      <c r="W358">
        <v>0</v>
      </c>
      <c r="X358">
        <v>-1967235878</v>
      </c>
      <c r="Y358">
        <v>0.1</v>
      </c>
      <c r="AA358">
        <v>43659.09</v>
      </c>
      <c r="AB358">
        <v>0</v>
      </c>
      <c r="AC358">
        <v>0</v>
      </c>
      <c r="AD358">
        <v>0</v>
      </c>
      <c r="AE358">
        <v>4900.01</v>
      </c>
      <c r="AF358">
        <v>0</v>
      </c>
      <c r="AG358">
        <v>0</v>
      </c>
      <c r="AH358">
        <v>0</v>
      </c>
      <c r="AI358">
        <v>8.91</v>
      </c>
      <c r="AJ358">
        <v>1</v>
      </c>
      <c r="AK358">
        <v>1</v>
      </c>
      <c r="AL358">
        <v>1</v>
      </c>
      <c r="AN358">
        <v>0</v>
      </c>
      <c r="AO358">
        <v>0</v>
      </c>
      <c r="AP358">
        <v>0</v>
      </c>
      <c r="AQ358">
        <v>0</v>
      </c>
      <c r="AR358">
        <v>0</v>
      </c>
      <c r="AS358" t="s">
        <v>3</v>
      </c>
      <c r="AT358">
        <v>0.1</v>
      </c>
      <c r="AU358" t="s">
        <v>3</v>
      </c>
      <c r="AV358">
        <v>0</v>
      </c>
      <c r="AW358">
        <v>1</v>
      </c>
      <c r="AX358">
        <v>-1</v>
      </c>
      <c r="AY358">
        <v>0</v>
      </c>
      <c r="AZ358">
        <v>0</v>
      </c>
      <c r="BA358" t="s">
        <v>3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Y358*Source!I221</f>
        <v>0.03</v>
      </c>
      <c r="CY358">
        <f>AA358</f>
        <v>43659.09</v>
      </c>
      <c r="CZ358">
        <f>AE358</f>
        <v>4900.01</v>
      </c>
      <c r="DA358">
        <f>AI358</f>
        <v>8.91</v>
      </c>
      <c r="DB358">
        <f t="shared" si="81"/>
        <v>490</v>
      </c>
      <c r="DC358">
        <f t="shared" si="82"/>
        <v>0</v>
      </c>
    </row>
    <row r="359" spans="1:107" x14ac:dyDescent="0.2">
      <c r="A359">
        <f>ROW(Source!A221)</f>
        <v>221</v>
      </c>
      <c r="B359">
        <v>42104813</v>
      </c>
      <c r="C359">
        <v>42105867</v>
      </c>
      <c r="D359">
        <v>38164081</v>
      </c>
      <c r="E359">
        <v>1</v>
      </c>
      <c r="F359">
        <v>1</v>
      </c>
      <c r="G359">
        <v>1</v>
      </c>
      <c r="H359">
        <v>3</v>
      </c>
      <c r="I359" t="s">
        <v>593</v>
      </c>
      <c r="J359" t="s">
        <v>594</v>
      </c>
      <c r="K359" t="s">
        <v>595</v>
      </c>
      <c r="L359">
        <v>1374</v>
      </c>
      <c r="N359">
        <v>1013</v>
      </c>
      <c r="O359" t="s">
        <v>596</v>
      </c>
      <c r="P359" t="s">
        <v>596</v>
      </c>
      <c r="Q359">
        <v>1</v>
      </c>
      <c r="W359">
        <v>0</v>
      </c>
      <c r="X359">
        <v>-915781824</v>
      </c>
      <c r="Y359">
        <v>0.53</v>
      </c>
      <c r="AA359">
        <v>1</v>
      </c>
      <c r="AB359">
        <v>0</v>
      </c>
      <c r="AC359">
        <v>0</v>
      </c>
      <c r="AD359">
        <v>0</v>
      </c>
      <c r="AE359">
        <v>1</v>
      </c>
      <c r="AF359">
        <v>0</v>
      </c>
      <c r="AG359">
        <v>0</v>
      </c>
      <c r="AH359">
        <v>0</v>
      </c>
      <c r="AI359">
        <v>1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S359" t="s">
        <v>3</v>
      </c>
      <c r="AT359">
        <v>0.53</v>
      </c>
      <c r="AU359" t="s">
        <v>3</v>
      </c>
      <c r="AV359">
        <v>0</v>
      </c>
      <c r="AW359">
        <v>2</v>
      </c>
      <c r="AX359">
        <v>42105884</v>
      </c>
      <c r="AY359">
        <v>1</v>
      </c>
      <c r="AZ359">
        <v>0</v>
      </c>
      <c r="BA359">
        <v>338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Y359*Source!I221</f>
        <v>0.159</v>
      </c>
      <c r="CY359">
        <f>AA359</f>
        <v>1</v>
      </c>
      <c r="CZ359">
        <f>AE359</f>
        <v>1</v>
      </c>
      <c r="DA359">
        <f>AI359</f>
        <v>1</v>
      </c>
      <c r="DB359">
        <f t="shared" si="81"/>
        <v>0.53</v>
      </c>
      <c r="DC359">
        <f t="shared" si="82"/>
        <v>0</v>
      </c>
    </row>
    <row r="360" spans="1:107" x14ac:dyDescent="0.2">
      <c r="A360">
        <f>ROW(Source!A223)</f>
        <v>223</v>
      </c>
      <c r="B360">
        <v>42104813</v>
      </c>
      <c r="C360">
        <v>42105886</v>
      </c>
      <c r="D360">
        <v>29361034</v>
      </c>
      <c r="E360">
        <v>1</v>
      </c>
      <c r="F360">
        <v>1</v>
      </c>
      <c r="G360">
        <v>1</v>
      </c>
      <c r="H360">
        <v>1</v>
      </c>
      <c r="I360" t="s">
        <v>665</v>
      </c>
      <c r="J360" t="s">
        <v>3</v>
      </c>
      <c r="K360" t="s">
        <v>666</v>
      </c>
      <c r="L360">
        <v>1369</v>
      </c>
      <c r="N360">
        <v>1013</v>
      </c>
      <c r="O360" t="s">
        <v>437</v>
      </c>
      <c r="P360" t="s">
        <v>437</v>
      </c>
      <c r="Q360">
        <v>1</v>
      </c>
      <c r="W360">
        <v>0</v>
      </c>
      <c r="X360">
        <v>184923391</v>
      </c>
      <c r="Y360">
        <v>3.76</v>
      </c>
      <c r="AA360">
        <v>0</v>
      </c>
      <c r="AB360">
        <v>0</v>
      </c>
      <c r="AC360">
        <v>0</v>
      </c>
      <c r="AD360">
        <v>273.2</v>
      </c>
      <c r="AE360">
        <v>0</v>
      </c>
      <c r="AF360">
        <v>0</v>
      </c>
      <c r="AG360">
        <v>0</v>
      </c>
      <c r="AH360">
        <v>273.2</v>
      </c>
      <c r="AI360">
        <v>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3</v>
      </c>
      <c r="AT360">
        <v>3.76</v>
      </c>
      <c r="AU360" t="s">
        <v>3</v>
      </c>
      <c r="AV360">
        <v>1</v>
      </c>
      <c r="AW360">
        <v>2</v>
      </c>
      <c r="AX360">
        <v>42105896</v>
      </c>
      <c r="AY360">
        <v>1</v>
      </c>
      <c r="AZ360">
        <v>0</v>
      </c>
      <c r="BA360">
        <v>339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Y360*Source!I223</f>
        <v>0.752</v>
      </c>
      <c r="CY360">
        <f>AD360</f>
        <v>273.2</v>
      </c>
      <c r="CZ360">
        <f>AH360</f>
        <v>273.2</v>
      </c>
      <c r="DA360">
        <f>AL360</f>
        <v>1</v>
      </c>
      <c r="DB360">
        <f t="shared" si="81"/>
        <v>1027.23</v>
      </c>
      <c r="DC360">
        <f t="shared" si="82"/>
        <v>0</v>
      </c>
    </row>
    <row r="361" spans="1:107" x14ac:dyDescent="0.2">
      <c r="A361">
        <f>ROW(Source!A223)</f>
        <v>223</v>
      </c>
      <c r="B361">
        <v>42104813</v>
      </c>
      <c r="C361">
        <v>42105886</v>
      </c>
      <c r="D361">
        <v>121548</v>
      </c>
      <c r="E361">
        <v>1</v>
      </c>
      <c r="F361">
        <v>1</v>
      </c>
      <c r="G361">
        <v>1</v>
      </c>
      <c r="H361">
        <v>1</v>
      </c>
      <c r="I361" t="s">
        <v>30</v>
      </c>
      <c r="J361" t="s">
        <v>3</v>
      </c>
      <c r="K361" t="s">
        <v>440</v>
      </c>
      <c r="L361">
        <v>608254</v>
      </c>
      <c r="N361">
        <v>1013</v>
      </c>
      <c r="O361" t="s">
        <v>441</v>
      </c>
      <c r="P361" t="s">
        <v>441</v>
      </c>
      <c r="Q361">
        <v>1</v>
      </c>
      <c r="W361">
        <v>0</v>
      </c>
      <c r="X361">
        <v>-185737400</v>
      </c>
      <c r="Y361">
        <v>0.01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3</v>
      </c>
      <c r="AT361">
        <v>0.01</v>
      </c>
      <c r="AU361" t="s">
        <v>3</v>
      </c>
      <c r="AV361">
        <v>2</v>
      </c>
      <c r="AW361">
        <v>2</v>
      </c>
      <c r="AX361">
        <v>42105897</v>
      </c>
      <c r="AY361">
        <v>1</v>
      </c>
      <c r="AZ361">
        <v>0</v>
      </c>
      <c r="BA361">
        <v>340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Y361*Source!I223</f>
        <v>2E-3</v>
      </c>
      <c r="CY361">
        <f>AD361</f>
        <v>0</v>
      </c>
      <c r="CZ361">
        <f>AH361</f>
        <v>0</v>
      </c>
      <c r="DA361">
        <f>AL361</f>
        <v>1</v>
      </c>
      <c r="DB361">
        <f t="shared" si="81"/>
        <v>0</v>
      </c>
      <c r="DC361">
        <f t="shared" si="82"/>
        <v>0</v>
      </c>
    </row>
    <row r="362" spans="1:107" x14ac:dyDescent="0.2">
      <c r="A362">
        <f>ROW(Source!A223)</f>
        <v>223</v>
      </c>
      <c r="B362">
        <v>42104813</v>
      </c>
      <c r="C362">
        <v>42105886</v>
      </c>
      <c r="D362">
        <v>38164593</v>
      </c>
      <c r="E362">
        <v>1</v>
      </c>
      <c r="F362">
        <v>1</v>
      </c>
      <c r="G362">
        <v>1</v>
      </c>
      <c r="H362">
        <v>2</v>
      </c>
      <c r="I362" t="s">
        <v>563</v>
      </c>
      <c r="J362" t="s">
        <v>564</v>
      </c>
      <c r="K362" t="s">
        <v>565</v>
      </c>
      <c r="L362">
        <v>1368</v>
      </c>
      <c r="N362">
        <v>1011</v>
      </c>
      <c r="O362" t="s">
        <v>445</v>
      </c>
      <c r="P362" t="s">
        <v>445</v>
      </c>
      <c r="Q362">
        <v>1</v>
      </c>
      <c r="W362">
        <v>0</v>
      </c>
      <c r="X362">
        <v>783836208</v>
      </c>
      <c r="Y362">
        <v>0.01</v>
      </c>
      <c r="AA362">
        <v>0</v>
      </c>
      <c r="AB362">
        <v>1026.03</v>
      </c>
      <c r="AC362">
        <v>392.31</v>
      </c>
      <c r="AD362">
        <v>0</v>
      </c>
      <c r="AE362">
        <v>0</v>
      </c>
      <c r="AF362">
        <v>134.65</v>
      </c>
      <c r="AG362">
        <v>13.5</v>
      </c>
      <c r="AH362">
        <v>0</v>
      </c>
      <c r="AI362">
        <v>1</v>
      </c>
      <c r="AJ362">
        <v>7.62</v>
      </c>
      <c r="AK362">
        <v>29.06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3</v>
      </c>
      <c r="AT362">
        <v>0.01</v>
      </c>
      <c r="AU362" t="s">
        <v>3</v>
      </c>
      <c r="AV362">
        <v>0</v>
      </c>
      <c r="AW362">
        <v>2</v>
      </c>
      <c r="AX362">
        <v>42105898</v>
      </c>
      <c r="AY362">
        <v>1</v>
      </c>
      <c r="AZ362">
        <v>0</v>
      </c>
      <c r="BA362">
        <v>341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Y362*Source!I223</f>
        <v>2E-3</v>
      </c>
      <c r="CY362">
        <f>AB362</f>
        <v>1026.03</v>
      </c>
      <c r="CZ362">
        <f>AF362</f>
        <v>134.65</v>
      </c>
      <c r="DA362">
        <f>AJ362</f>
        <v>7.62</v>
      </c>
      <c r="DB362">
        <f t="shared" si="81"/>
        <v>1.35</v>
      </c>
      <c r="DC362">
        <f t="shared" si="82"/>
        <v>0.14000000000000001</v>
      </c>
    </row>
    <row r="363" spans="1:107" x14ac:dyDescent="0.2">
      <c r="A363">
        <f>ROW(Source!A223)</f>
        <v>223</v>
      </c>
      <c r="B363">
        <v>42104813</v>
      </c>
      <c r="C363">
        <v>42105886</v>
      </c>
      <c r="D363">
        <v>38166456</v>
      </c>
      <c r="E363">
        <v>1</v>
      </c>
      <c r="F363">
        <v>1</v>
      </c>
      <c r="G363">
        <v>1</v>
      </c>
      <c r="H363">
        <v>2</v>
      </c>
      <c r="I363" t="s">
        <v>466</v>
      </c>
      <c r="J363" t="s">
        <v>467</v>
      </c>
      <c r="K363" t="s">
        <v>468</v>
      </c>
      <c r="L363">
        <v>1368</v>
      </c>
      <c r="N363">
        <v>1011</v>
      </c>
      <c r="O363" t="s">
        <v>445</v>
      </c>
      <c r="P363" t="s">
        <v>445</v>
      </c>
      <c r="Q363">
        <v>1</v>
      </c>
      <c r="W363">
        <v>0</v>
      </c>
      <c r="X363">
        <v>1230759911</v>
      </c>
      <c r="Y363">
        <v>0.01</v>
      </c>
      <c r="AA363">
        <v>0</v>
      </c>
      <c r="AB363">
        <v>858.62</v>
      </c>
      <c r="AC363">
        <v>337.1</v>
      </c>
      <c r="AD363">
        <v>0</v>
      </c>
      <c r="AE363">
        <v>0</v>
      </c>
      <c r="AF363">
        <v>87.17</v>
      </c>
      <c r="AG363">
        <v>11.6</v>
      </c>
      <c r="AH363">
        <v>0</v>
      </c>
      <c r="AI363">
        <v>1</v>
      </c>
      <c r="AJ363">
        <v>9.85</v>
      </c>
      <c r="AK363">
        <v>29.06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S363" t="s">
        <v>3</v>
      </c>
      <c r="AT363">
        <v>0.01</v>
      </c>
      <c r="AU363" t="s">
        <v>3</v>
      </c>
      <c r="AV363">
        <v>0</v>
      </c>
      <c r="AW363">
        <v>2</v>
      </c>
      <c r="AX363">
        <v>42105899</v>
      </c>
      <c r="AY363">
        <v>1</v>
      </c>
      <c r="AZ363">
        <v>0</v>
      </c>
      <c r="BA363">
        <v>342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Y363*Source!I223</f>
        <v>2E-3</v>
      </c>
      <c r="CY363">
        <f>AB363</f>
        <v>858.62</v>
      </c>
      <c r="CZ363">
        <f>AF363</f>
        <v>87.17</v>
      </c>
      <c r="DA363">
        <f>AJ363</f>
        <v>9.85</v>
      </c>
      <c r="DB363">
        <f t="shared" si="81"/>
        <v>0.87</v>
      </c>
      <c r="DC363">
        <f t="shared" si="82"/>
        <v>0.12</v>
      </c>
    </row>
    <row r="364" spans="1:107" x14ac:dyDescent="0.2">
      <c r="A364">
        <f>ROW(Source!A223)</f>
        <v>223</v>
      </c>
      <c r="B364">
        <v>42104813</v>
      </c>
      <c r="C364">
        <v>42105886</v>
      </c>
      <c r="D364">
        <v>38102313</v>
      </c>
      <c r="E364">
        <v>1</v>
      </c>
      <c r="F364">
        <v>1</v>
      </c>
      <c r="G364">
        <v>1</v>
      </c>
      <c r="H364">
        <v>3</v>
      </c>
      <c r="I364" t="s">
        <v>581</v>
      </c>
      <c r="J364" t="s">
        <v>582</v>
      </c>
      <c r="K364" t="s">
        <v>583</v>
      </c>
      <c r="L364">
        <v>1346</v>
      </c>
      <c r="N364">
        <v>1009</v>
      </c>
      <c r="O364" t="s">
        <v>475</v>
      </c>
      <c r="P364" t="s">
        <v>475</v>
      </c>
      <c r="Q364">
        <v>1</v>
      </c>
      <c r="W364">
        <v>0</v>
      </c>
      <c r="X364">
        <v>-1768004575</v>
      </c>
      <c r="Y364">
        <v>0.05</v>
      </c>
      <c r="AA364">
        <v>63.36</v>
      </c>
      <c r="AB364">
        <v>0</v>
      </c>
      <c r="AC364">
        <v>0</v>
      </c>
      <c r="AD364">
        <v>0</v>
      </c>
      <c r="AE364">
        <v>28.67</v>
      </c>
      <c r="AF364">
        <v>0</v>
      </c>
      <c r="AG364">
        <v>0</v>
      </c>
      <c r="AH364">
        <v>0</v>
      </c>
      <c r="AI364">
        <v>2.21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0</v>
      </c>
      <c r="AQ364">
        <v>0</v>
      </c>
      <c r="AR364">
        <v>0</v>
      </c>
      <c r="AS364" t="s">
        <v>3</v>
      </c>
      <c r="AT364">
        <v>0.05</v>
      </c>
      <c r="AU364" t="s">
        <v>3</v>
      </c>
      <c r="AV364">
        <v>0</v>
      </c>
      <c r="AW364">
        <v>2</v>
      </c>
      <c r="AX364">
        <v>42105900</v>
      </c>
      <c r="AY364">
        <v>1</v>
      </c>
      <c r="AZ364">
        <v>0</v>
      </c>
      <c r="BA364">
        <v>343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Y364*Source!I223</f>
        <v>1.0000000000000002E-2</v>
      </c>
      <c r="CY364">
        <f>AA364</f>
        <v>63.36</v>
      </c>
      <c r="CZ364">
        <f>AE364</f>
        <v>28.67</v>
      </c>
      <c r="DA364">
        <f>AI364</f>
        <v>2.21</v>
      </c>
      <c r="DB364">
        <f t="shared" si="81"/>
        <v>1.43</v>
      </c>
      <c r="DC364">
        <f t="shared" si="82"/>
        <v>0</v>
      </c>
    </row>
    <row r="365" spans="1:107" x14ac:dyDescent="0.2">
      <c r="A365">
        <f>ROW(Source!A223)</f>
        <v>223</v>
      </c>
      <c r="B365">
        <v>42104813</v>
      </c>
      <c r="C365">
        <v>42105886</v>
      </c>
      <c r="D365">
        <v>38102598</v>
      </c>
      <c r="E365">
        <v>1</v>
      </c>
      <c r="F365">
        <v>1</v>
      </c>
      <c r="G365">
        <v>1</v>
      </c>
      <c r="H365">
        <v>3</v>
      </c>
      <c r="I365" t="s">
        <v>584</v>
      </c>
      <c r="J365" t="s">
        <v>585</v>
      </c>
      <c r="K365" t="s">
        <v>586</v>
      </c>
      <c r="L365">
        <v>1308</v>
      </c>
      <c r="N365">
        <v>1003</v>
      </c>
      <c r="O365" t="s">
        <v>236</v>
      </c>
      <c r="P365" t="s">
        <v>236</v>
      </c>
      <c r="Q365">
        <v>100</v>
      </c>
      <c r="W365">
        <v>0</v>
      </c>
      <c r="X365">
        <v>611857035</v>
      </c>
      <c r="Y365">
        <v>5.5E-2</v>
      </c>
      <c r="AA365">
        <v>539.21</v>
      </c>
      <c r="AB365">
        <v>0</v>
      </c>
      <c r="AC365">
        <v>0</v>
      </c>
      <c r="AD365">
        <v>0</v>
      </c>
      <c r="AE365">
        <v>120.36</v>
      </c>
      <c r="AF365">
        <v>0</v>
      </c>
      <c r="AG365">
        <v>0</v>
      </c>
      <c r="AH365">
        <v>0</v>
      </c>
      <c r="AI365">
        <v>4.4800000000000004</v>
      </c>
      <c r="AJ365">
        <v>1</v>
      </c>
      <c r="AK365">
        <v>1</v>
      </c>
      <c r="AL365">
        <v>1</v>
      </c>
      <c r="AN365">
        <v>0</v>
      </c>
      <c r="AO365">
        <v>1</v>
      </c>
      <c r="AP365">
        <v>0</v>
      </c>
      <c r="AQ365">
        <v>0</v>
      </c>
      <c r="AR365">
        <v>0</v>
      </c>
      <c r="AS365" t="s">
        <v>3</v>
      </c>
      <c r="AT365">
        <v>5.5E-2</v>
      </c>
      <c r="AU365" t="s">
        <v>3</v>
      </c>
      <c r="AV365">
        <v>0</v>
      </c>
      <c r="AW365">
        <v>2</v>
      </c>
      <c r="AX365">
        <v>42105901</v>
      </c>
      <c r="AY365">
        <v>1</v>
      </c>
      <c r="AZ365">
        <v>0</v>
      </c>
      <c r="BA365">
        <v>344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Y365*Source!I223</f>
        <v>1.1000000000000001E-2</v>
      </c>
      <c r="CY365">
        <f>AA365</f>
        <v>539.21</v>
      </c>
      <c r="CZ365">
        <f>AE365</f>
        <v>120.36</v>
      </c>
      <c r="DA365">
        <f>AI365</f>
        <v>4.4800000000000004</v>
      </c>
      <c r="DB365">
        <f t="shared" si="81"/>
        <v>6.62</v>
      </c>
      <c r="DC365">
        <f t="shared" si="82"/>
        <v>0</v>
      </c>
    </row>
    <row r="366" spans="1:107" x14ac:dyDescent="0.2">
      <c r="A366">
        <f>ROW(Source!A223)</f>
        <v>223</v>
      </c>
      <c r="B366">
        <v>42104813</v>
      </c>
      <c r="C366">
        <v>42105886</v>
      </c>
      <c r="D366">
        <v>38102617</v>
      </c>
      <c r="E366">
        <v>1</v>
      </c>
      <c r="F366">
        <v>1</v>
      </c>
      <c r="G366">
        <v>1</v>
      </c>
      <c r="H366">
        <v>3</v>
      </c>
      <c r="I366" t="s">
        <v>587</v>
      </c>
      <c r="J366" t="s">
        <v>588</v>
      </c>
      <c r="K366" t="s">
        <v>589</v>
      </c>
      <c r="L366">
        <v>1346</v>
      </c>
      <c r="N366">
        <v>1009</v>
      </c>
      <c r="O366" t="s">
        <v>475</v>
      </c>
      <c r="P366" t="s">
        <v>475</v>
      </c>
      <c r="Q366">
        <v>1</v>
      </c>
      <c r="W366">
        <v>0</v>
      </c>
      <c r="X366">
        <v>-1294780295</v>
      </c>
      <c r="Y366">
        <v>0.16</v>
      </c>
      <c r="AA366">
        <v>99.74</v>
      </c>
      <c r="AB366">
        <v>0</v>
      </c>
      <c r="AC366">
        <v>0</v>
      </c>
      <c r="AD366">
        <v>0</v>
      </c>
      <c r="AE366">
        <v>30.5</v>
      </c>
      <c r="AF366">
        <v>0</v>
      </c>
      <c r="AG366">
        <v>0</v>
      </c>
      <c r="AH366">
        <v>0</v>
      </c>
      <c r="AI366">
        <v>3.27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S366" t="s">
        <v>3</v>
      </c>
      <c r="AT366">
        <v>0.16</v>
      </c>
      <c r="AU366" t="s">
        <v>3</v>
      </c>
      <c r="AV366">
        <v>0</v>
      </c>
      <c r="AW366">
        <v>2</v>
      </c>
      <c r="AX366">
        <v>42105902</v>
      </c>
      <c r="AY366">
        <v>1</v>
      </c>
      <c r="AZ366">
        <v>0</v>
      </c>
      <c r="BA366">
        <v>345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Y366*Source!I223</f>
        <v>3.2000000000000001E-2</v>
      </c>
      <c r="CY366">
        <f>AA366</f>
        <v>99.74</v>
      </c>
      <c r="CZ366">
        <f>AE366</f>
        <v>30.5</v>
      </c>
      <c r="DA366">
        <f>AI366</f>
        <v>3.27</v>
      </c>
      <c r="DB366">
        <f t="shared" si="81"/>
        <v>4.88</v>
      </c>
      <c r="DC366">
        <f t="shared" si="82"/>
        <v>0</v>
      </c>
    </row>
    <row r="367" spans="1:107" x14ac:dyDescent="0.2">
      <c r="A367">
        <f>ROW(Source!A223)</f>
        <v>223</v>
      </c>
      <c r="B367">
        <v>42104813</v>
      </c>
      <c r="C367">
        <v>42105886</v>
      </c>
      <c r="D367">
        <v>38146798</v>
      </c>
      <c r="E367">
        <v>1</v>
      </c>
      <c r="F367">
        <v>1</v>
      </c>
      <c r="G367">
        <v>1</v>
      </c>
      <c r="H367">
        <v>3</v>
      </c>
      <c r="I367" t="s">
        <v>342</v>
      </c>
      <c r="J367" t="s">
        <v>344</v>
      </c>
      <c r="K367" t="s">
        <v>343</v>
      </c>
      <c r="L367">
        <v>1477</v>
      </c>
      <c r="N367">
        <v>1013</v>
      </c>
      <c r="O367" t="s">
        <v>246</v>
      </c>
      <c r="P367" t="s">
        <v>248</v>
      </c>
      <c r="Q367">
        <v>1</v>
      </c>
      <c r="W367">
        <v>0</v>
      </c>
      <c r="X367">
        <v>691315576</v>
      </c>
      <c r="Y367">
        <v>0.1</v>
      </c>
      <c r="AA367">
        <v>110163.78</v>
      </c>
      <c r="AB367">
        <v>0</v>
      </c>
      <c r="AC367">
        <v>0</v>
      </c>
      <c r="AD367">
        <v>0</v>
      </c>
      <c r="AE367">
        <v>12899.74</v>
      </c>
      <c r="AF367">
        <v>0</v>
      </c>
      <c r="AG367">
        <v>0</v>
      </c>
      <c r="AH367">
        <v>0</v>
      </c>
      <c r="AI367">
        <v>8.5399999999999991</v>
      </c>
      <c r="AJ367">
        <v>1</v>
      </c>
      <c r="AK367">
        <v>1</v>
      </c>
      <c r="AL367">
        <v>1</v>
      </c>
      <c r="AN367">
        <v>0</v>
      </c>
      <c r="AO367">
        <v>0</v>
      </c>
      <c r="AP367">
        <v>0</v>
      </c>
      <c r="AQ367">
        <v>0</v>
      </c>
      <c r="AR367">
        <v>0</v>
      </c>
      <c r="AS367" t="s">
        <v>3</v>
      </c>
      <c r="AT367">
        <v>0.1</v>
      </c>
      <c r="AU367" t="s">
        <v>3</v>
      </c>
      <c r="AV367">
        <v>0</v>
      </c>
      <c r="AW367">
        <v>1</v>
      </c>
      <c r="AX367">
        <v>-1</v>
      </c>
      <c r="AY367">
        <v>0</v>
      </c>
      <c r="AZ367">
        <v>0</v>
      </c>
      <c r="BA367" t="s">
        <v>3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Y367*Source!I223</f>
        <v>2.0000000000000004E-2</v>
      </c>
      <c r="CY367">
        <f>AA367</f>
        <v>110163.78</v>
      </c>
      <c r="CZ367">
        <f>AE367</f>
        <v>12899.74</v>
      </c>
      <c r="DA367">
        <f>AI367</f>
        <v>8.5399999999999991</v>
      </c>
      <c r="DB367">
        <f t="shared" si="81"/>
        <v>1289.97</v>
      </c>
      <c r="DC367">
        <f t="shared" si="82"/>
        <v>0</v>
      </c>
    </row>
    <row r="368" spans="1:107" x14ac:dyDescent="0.2">
      <c r="A368">
        <f>ROW(Source!A223)</f>
        <v>223</v>
      </c>
      <c r="B368">
        <v>42104813</v>
      </c>
      <c r="C368">
        <v>42105886</v>
      </c>
      <c r="D368">
        <v>38164081</v>
      </c>
      <c r="E368">
        <v>1</v>
      </c>
      <c r="F368">
        <v>1</v>
      </c>
      <c r="G368">
        <v>1</v>
      </c>
      <c r="H368">
        <v>3</v>
      </c>
      <c r="I368" t="s">
        <v>593</v>
      </c>
      <c r="J368" t="s">
        <v>594</v>
      </c>
      <c r="K368" t="s">
        <v>595</v>
      </c>
      <c r="L368">
        <v>1374</v>
      </c>
      <c r="N368">
        <v>1013</v>
      </c>
      <c r="O368" t="s">
        <v>596</v>
      </c>
      <c r="P368" t="s">
        <v>596</v>
      </c>
      <c r="Q368">
        <v>1</v>
      </c>
      <c r="W368">
        <v>0</v>
      </c>
      <c r="X368">
        <v>-915781824</v>
      </c>
      <c r="Y368">
        <v>0.71</v>
      </c>
      <c r="AA368">
        <v>1</v>
      </c>
      <c r="AB368">
        <v>0</v>
      </c>
      <c r="AC368">
        <v>0</v>
      </c>
      <c r="AD368">
        <v>0</v>
      </c>
      <c r="AE368">
        <v>1</v>
      </c>
      <c r="AF368">
        <v>0</v>
      </c>
      <c r="AG368">
        <v>0</v>
      </c>
      <c r="AH368">
        <v>0</v>
      </c>
      <c r="AI368">
        <v>1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3</v>
      </c>
      <c r="AT368">
        <v>0.71</v>
      </c>
      <c r="AU368" t="s">
        <v>3</v>
      </c>
      <c r="AV368">
        <v>0</v>
      </c>
      <c r="AW368">
        <v>2</v>
      </c>
      <c r="AX368">
        <v>42105903</v>
      </c>
      <c r="AY368">
        <v>1</v>
      </c>
      <c r="AZ368">
        <v>0</v>
      </c>
      <c r="BA368">
        <v>346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Y368*Source!I223</f>
        <v>0.14199999999999999</v>
      </c>
      <c r="CY368">
        <f>AA368</f>
        <v>1</v>
      </c>
      <c r="CZ368">
        <f>AE368</f>
        <v>1</v>
      </c>
      <c r="DA368">
        <f>AI368</f>
        <v>1</v>
      </c>
      <c r="DB368">
        <f t="shared" si="81"/>
        <v>0.71</v>
      </c>
      <c r="DC368">
        <f t="shared" si="82"/>
        <v>0</v>
      </c>
    </row>
    <row r="369" spans="1:107" x14ac:dyDescent="0.2">
      <c r="A369">
        <f>ROW(Source!A225)</f>
        <v>225</v>
      </c>
      <c r="B369">
        <v>42104813</v>
      </c>
      <c r="C369">
        <v>42105905</v>
      </c>
      <c r="D369">
        <v>29364679</v>
      </c>
      <c r="E369">
        <v>1</v>
      </c>
      <c r="F369">
        <v>1</v>
      </c>
      <c r="G369">
        <v>1</v>
      </c>
      <c r="H369">
        <v>1</v>
      </c>
      <c r="I369" t="s">
        <v>561</v>
      </c>
      <c r="J369" t="s">
        <v>3</v>
      </c>
      <c r="K369" t="s">
        <v>562</v>
      </c>
      <c r="L369">
        <v>1369</v>
      </c>
      <c r="N369">
        <v>1013</v>
      </c>
      <c r="O369" t="s">
        <v>437</v>
      </c>
      <c r="P369" t="s">
        <v>437</v>
      </c>
      <c r="Q369">
        <v>1</v>
      </c>
      <c r="W369">
        <v>0</v>
      </c>
      <c r="X369">
        <v>931378261</v>
      </c>
      <c r="Y369">
        <v>34.56</v>
      </c>
      <c r="AA369">
        <v>0</v>
      </c>
      <c r="AB369">
        <v>0</v>
      </c>
      <c r="AC369">
        <v>0</v>
      </c>
      <c r="AD369">
        <v>288.31</v>
      </c>
      <c r="AE369">
        <v>0</v>
      </c>
      <c r="AF369">
        <v>0</v>
      </c>
      <c r="AG369">
        <v>0</v>
      </c>
      <c r="AH369">
        <v>288.31</v>
      </c>
      <c r="AI369">
        <v>1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3</v>
      </c>
      <c r="AT369">
        <v>34.56</v>
      </c>
      <c r="AU369" t="s">
        <v>3</v>
      </c>
      <c r="AV369">
        <v>1</v>
      </c>
      <c r="AW369">
        <v>2</v>
      </c>
      <c r="AX369">
        <v>42105918</v>
      </c>
      <c r="AY369">
        <v>1</v>
      </c>
      <c r="AZ369">
        <v>0</v>
      </c>
      <c r="BA369">
        <v>347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Y369*Source!I225</f>
        <v>2.7648000000000001</v>
      </c>
      <c r="CY369">
        <f>AD369</f>
        <v>288.31</v>
      </c>
      <c r="CZ369">
        <f>AH369</f>
        <v>288.31</v>
      </c>
      <c r="DA369">
        <f>AL369</f>
        <v>1</v>
      </c>
      <c r="DB369">
        <f t="shared" si="81"/>
        <v>9963.99</v>
      </c>
      <c r="DC369">
        <f t="shared" si="82"/>
        <v>0</v>
      </c>
    </row>
    <row r="370" spans="1:107" x14ac:dyDescent="0.2">
      <c r="A370">
        <f>ROW(Source!A225)</f>
        <v>225</v>
      </c>
      <c r="B370">
        <v>42104813</v>
      </c>
      <c r="C370">
        <v>42105905</v>
      </c>
      <c r="D370">
        <v>121548</v>
      </c>
      <c r="E370">
        <v>1</v>
      </c>
      <c r="F370">
        <v>1</v>
      </c>
      <c r="G370">
        <v>1</v>
      </c>
      <c r="H370">
        <v>1</v>
      </c>
      <c r="I370" t="s">
        <v>30</v>
      </c>
      <c r="J370" t="s">
        <v>3</v>
      </c>
      <c r="K370" t="s">
        <v>440</v>
      </c>
      <c r="L370">
        <v>608254</v>
      </c>
      <c r="N370">
        <v>1013</v>
      </c>
      <c r="O370" t="s">
        <v>441</v>
      </c>
      <c r="P370" t="s">
        <v>441</v>
      </c>
      <c r="Q370">
        <v>1</v>
      </c>
      <c r="W370">
        <v>0</v>
      </c>
      <c r="X370">
        <v>-185737400</v>
      </c>
      <c r="Y370">
        <v>0.03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1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3</v>
      </c>
      <c r="AT370">
        <v>0.03</v>
      </c>
      <c r="AU370" t="s">
        <v>3</v>
      </c>
      <c r="AV370">
        <v>2</v>
      </c>
      <c r="AW370">
        <v>2</v>
      </c>
      <c r="AX370">
        <v>42105919</v>
      </c>
      <c r="AY370">
        <v>1</v>
      </c>
      <c r="AZ370">
        <v>0</v>
      </c>
      <c r="BA370">
        <v>348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Y370*Source!I225</f>
        <v>2.3999999999999998E-3</v>
      </c>
      <c r="CY370">
        <f>AD370</f>
        <v>0</v>
      </c>
      <c r="CZ370">
        <f>AH370</f>
        <v>0</v>
      </c>
      <c r="DA370">
        <f>AL370</f>
        <v>1</v>
      </c>
      <c r="DB370">
        <f t="shared" si="81"/>
        <v>0</v>
      </c>
      <c r="DC370">
        <f t="shared" si="82"/>
        <v>0</v>
      </c>
    </row>
    <row r="371" spans="1:107" x14ac:dyDescent="0.2">
      <c r="A371">
        <f>ROW(Source!A225)</f>
        <v>225</v>
      </c>
      <c r="B371">
        <v>42104813</v>
      </c>
      <c r="C371">
        <v>42105905</v>
      </c>
      <c r="D371">
        <v>38164593</v>
      </c>
      <c r="E371">
        <v>1</v>
      </c>
      <c r="F371">
        <v>1</v>
      </c>
      <c r="G371">
        <v>1</v>
      </c>
      <c r="H371">
        <v>2</v>
      </c>
      <c r="I371" t="s">
        <v>563</v>
      </c>
      <c r="J371" t="s">
        <v>564</v>
      </c>
      <c r="K371" t="s">
        <v>565</v>
      </c>
      <c r="L371">
        <v>1368</v>
      </c>
      <c r="N371">
        <v>1011</v>
      </c>
      <c r="O371" t="s">
        <v>445</v>
      </c>
      <c r="P371" t="s">
        <v>445</v>
      </c>
      <c r="Q371">
        <v>1</v>
      </c>
      <c r="W371">
        <v>0</v>
      </c>
      <c r="X371">
        <v>783836208</v>
      </c>
      <c r="Y371">
        <v>0.03</v>
      </c>
      <c r="AA371">
        <v>0</v>
      </c>
      <c r="AB371">
        <v>1026.03</v>
      </c>
      <c r="AC371">
        <v>392.31</v>
      </c>
      <c r="AD371">
        <v>0</v>
      </c>
      <c r="AE371">
        <v>0</v>
      </c>
      <c r="AF371">
        <v>134.65</v>
      </c>
      <c r="AG371">
        <v>13.5</v>
      </c>
      <c r="AH371">
        <v>0</v>
      </c>
      <c r="AI371">
        <v>1</v>
      </c>
      <c r="AJ371">
        <v>7.62</v>
      </c>
      <c r="AK371">
        <v>29.06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S371" t="s">
        <v>3</v>
      </c>
      <c r="AT371">
        <v>0.03</v>
      </c>
      <c r="AU371" t="s">
        <v>3</v>
      </c>
      <c r="AV371">
        <v>0</v>
      </c>
      <c r="AW371">
        <v>2</v>
      </c>
      <c r="AX371">
        <v>42105920</v>
      </c>
      <c r="AY371">
        <v>1</v>
      </c>
      <c r="AZ371">
        <v>0</v>
      </c>
      <c r="BA371">
        <v>349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Y371*Source!I225</f>
        <v>2.3999999999999998E-3</v>
      </c>
      <c r="CY371">
        <f>AB371</f>
        <v>1026.03</v>
      </c>
      <c r="CZ371">
        <f>AF371</f>
        <v>134.65</v>
      </c>
      <c r="DA371">
        <f>AJ371</f>
        <v>7.62</v>
      </c>
      <c r="DB371">
        <f t="shared" si="81"/>
        <v>4.04</v>
      </c>
      <c r="DC371">
        <f t="shared" si="82"/>
        <v>0.41</v>
      </c>
    </row>
    <row r="372" spans="1:107" x14ac:dyDescent="0.2">
      <c r="A372">
        <f>ROW(Source!A225)</f>
        <v>225</v>
      </c>
      <c r="B372">
        <v>42104813</v>
      </c>
      <c r="C372">
        <v>42105905</v>
      </c>
      <c r="D372">
        <v>38166127</v>
      </c>
      <c r="E372">
        <v>1</v>
      </c>
      <c r="F372">
        <v>1</v>
      </c>
      <c r="G372">
        <v>1</v>
      </c>
      <c r="H372">
        <v>2</v>
      </c>
      <c r="I372" t="s">
        <v>614</v>
      </c>
      <c r="J372" t="s">
        <v>615</v>
      </c>
      <c r="K372" t="s">
        <v>616</v>
      </c>
      <c r="L372">
        <v>1368</v>
      </c>
      <c r="N372">
        <v>1011</v>
      </c>
      <c r="O372" t="s">
        <v>445</v>
      </c>
      <c r="P372" t="s">
        <v>445</v>
      </c>
      <c r="Q372">
        <v>1</v>
      </c>
      <c r="W372">
        <v>0</v>
      </c>
      <c r="X372">
        <v>-1867053656</v>
      </c>
      <c r="Y372">
        <v>4.0999999999999996</v>
      </c>
      <c r="AA372">
        <v>0</v>
      </c>
      <c r="AB372">
        <v>7.25</v>
      </c>
      <c r="AC372">
        <v>0</v>
      </c>
      <c r="AD372">
        <v>0</v>
      </c>
      <c r="AE372">
        <v>0</v>
      </c>
      <c r="AF372">
        <v>1.95</v>
      </c>
      <c r="AG372">
        <v>0</v>
      </c>
      <c r="AH372">
        <v>0</v>
      </c>
      <c r="AI372">
        <v>1</v>
      </c>
      <c r="AJ372">
        <v>3.72</v>
      </c>
      <c r="AK372">
        <v>29.06</v>
      </c>
      <c r="AL372">
        <v>1</v>
      </c>
      <c r="AN372">
        <v>0</v>
      </c>
      <c r="AO372">
        <v>1</v>
      </c>
      <c r="AP372">
        <v>0</v>
      </c>
      <c r="AQ372">
        <v>0</v>
      </c>
      <c r="AR372">
        <v>0</v>
      </c>
      <c r="AS372" t="s">
        <v>3</v>
      </c>
      <c r="AT372">
        <v>4.0999999999999996</v>
      </c>
      <c r="AU372" t="s">
        <v>3</v>
      </c>
      <c r="AV372">
        <v>0</v>
      </c>
      <c r="AW372">
        <v>2</v>
      </c>
      <c r="AX372">
        <v>42105921</v>
      </c>
      <c r="AY372">
        <v>1</v>
      </c>
      <c r="AZ372">
        <v>0</v>
      </c>
      <c r="BA372">
        <v>350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Y372*Source!I225</f>
        <v>0.32799999999999996</v>
      </c>
      <c r="CY372">
        <f>AB372</f>
        <v>7.25</v>
      </c>
      <c r="CZ372">
        <f>AF372</f>
        <v>1.95</v>
      </c>
      <c r="DA372">
        <f>AJ372</f>
        <v>3.72</v>
      </c>
      <c r="DB372">
        <f t="shared" si="81"/>
        <v>8</v>
      </c>
      <c r="DC372">
        <f t="shared" si="82"/>
        <v>0</v>
      </c>
    </row>
    <row r="373" spans="1:107" x14ac:dyDescent="0.2">
      <c r="A373">
        <f>ROW(Source!A225)</f>
        <v>225</v>
      </c>
      <c r="B373">
        <v>42104813</v>
      </c>
      <c r="C373">
        <v>42105905</v>
      </c>
      <c r="D373">
        <v>38166456</v>
      </c>
      <c r="E373">
        <v>1</v>
      </c>
      <c r="F373">
        <v>1</v>
      </c>
      <c r="G373">
        <v>1</v>
      </c>
      <c r="H373">
        <v>2</v>
      </c>
      <c r="I373" t="s">
        <v>466</v>
      </c>
      <c r="J373" t="s">
        <v>467</v>
      </c>
      <c r="K373" t="s">
        <v>468</v>
      </c>
      <c r="L373">
        <v>1368</v>
      </c>
      <c r="N373">
        <v>1011</v>
      </c>
      <c r="O373" t="s">
        <v>445</v>
      </c>
      <c r="P373" t="s">
        <v>445</v>
      </c>
      <c r="Q373">
        <v>1</v>
      </c>
      <c r="W373">
        <v>0</v>
      </c>
      <c r="X373">
        <v>1230759911</v>
      </c>
      <c r="Y373">
        <v>0.02</v>
      </c>
      <c r="AA373">
        <v>0</v>
      </c>
      <c r="AB373">
        <v>858.62</v>
      </c>
      <c r="AC373">
        <v>337.1</v>
      </c>
      <c r="AD373">
        <v>0</v>
      </c>
      <c r="AE373">
        <v>0</v>
      </c>
      <c r="AF373">
        <v>87.17</v>
      </c>
      <c r="AG373">
        <v>11.6</v>
      </c>
      <c r="AH373">
        <v>0</v>
      </c>
      <c r="AI373">
        <v>1</v>
      </c>
      <c r="AJ373">
        <v>9.85</v>
      </c>
      <c r="AK373">
        <v>29.06</v>
      </c>
      <c r="AL373">
        <v>1</v>
      </c>
      <c r="AN373">
        <v>0</v>
      </c>
      <c r="AO373">
        <v>1</v>
      </c>
      <c r="AP373">
        <v>0</v>
      </c>
      <c r="AQ373">
        <v>0</v>
      </c>
      <c r="AR373">
        <v>0</v>
      </c>
      <c r="AS373" t="s">
        <v>3</v>
      </c>
      <c r="AT373">
        <v>0.02</v>
      </c>
      <c r="AU373" t="s">
        <v>3</v>
      </c>
      <c r="AV373">
        <v>0</v>
      </c>
      <c r="AW373">
        <v>2</v>
      </c>
      <c r="AX373">
        <v>42105922</v>
      </c>
      <c r="AY373">
        <v>1</v>
      </c>
      <c r="AZ373">
        <v>0</v>
      </c>
      <c r="BA373">
        <v>351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Y373*Source!I225</f>
        <v>1.6000000000000001E-3</v>
      </c>
      <c r="CY373">
        <f>AB373</f>
        <v>858.62</v>
      </c>
      <c r="CZ373">
        <f>AF373</f>
        <v>87.17</v>
      </c>
      <c r="DA373">
        <f>AJ373</f>
        <v>9.85</v>
      </c>
      <c r="DB373">
        <f t="shared" si="81"/>
        <v>1.74</v>
      </c>
      <c r="DC373">
        <f t="shared" si="82"/>
        <v>0.23</v>
      </c>
    </row>
    <row r="374" spans="1:107" x14ac:dyDescent="0.2">
      <c r="A374">
        <f>ROW(Source!A225)</f>
        <v>225</v>
      </c>
      <c r="B374">
        <v>42104813</v>
      </c>
      <c r="C374">
        <v>42105905</v>
      </c>
      <c r="D374">
        <v>38101741</v>
      </c>
      <c r="E374">
        <v>1</v>
      </c>
      <c r="F374">
        <v>1</v>
      </c>
      <c r="G374">
        <v>1</v>
      </c>
      <c r="H374">
        <v>3</v>
      </c>
      <c r="I374" t="s">
        <v>667</v>
      </c>
      <c r="J374" t="s">
        <v>668</v>
      </c>
      <c r="K374" t="s">
        <v>669</v>
      </c>
      <c r="L374">
        <v>1348</v>
      </c>
      <c r="N374">
        <v>1009</v>
      </c>
      <c r="O374" t="s">
        <v>28</v>
      </c>
      <c r="P374" t="s">
        <v>28</v>
      </c>
      <c r="Q374">
        <v>1000</v>
      </c>
      <c r="W374">
        <v>0</v>
      </c>
      <c r="X374">
        <v>-1501215447</v>
      </c>
      <c r="Y374">
        <v>1.6000000000000001E-4</v>
      </c>
      <c r="AA374">
        <v>112346</v>
      </c>
      <c r="AB374">
        <v>0</v>
      </c>
      <c r="AC374">
        <v>0</v>
      </c>
      <c r="AD374">
        <v>0</v>
      </c>
      <c r="AE374">
        <v>29800</v>
      </c>
      <c r="AF374">
        <v>0</v>
      </c>
      <c r="AG374">
        <v>0</v>
      </c>
      <c r="AH374">
        <v>0</v>
      </c>
      <c r="AI374">
        <v>3.77</v>
      </c>
      <c r="AJ374">
        <v>1</v>
      </c>
      <c r="AK374">
        <v>1</v>
      </c>
      <c r="AL374">
        <v>1</v>
      </c>
      <c r="AN374">
        <v>0</v>
      </c>
      <c r="AO374">
        <v>1</v>
      </c>
      <c r="AP374">
        <v>0</v>
      </c>
      <c r="AQ374">
        <v>0</v>
      </c>
      <c r="AR374">
        <v>0</v>
      </c>
      <c r="AS374" t="s">
        <v>3</v>
      </c>
      <c r="AT374">
        <v>1.6000000000000001E-4</v>
      </c>
      <c r="AU374" t="s">
        <v>3</v>
      </c>
      <c r="AV374">
        <v>0</v>
      </c>
      <c r="AW374">
        <v>2</v>
      </c>
      <c r="AX374">
        <v>42105923</v>
      </c>
      <c r="AY374">
        <v>1</v>
      </c>
      <c r="AZ374">
        <v>0</v>
      </c>
      <c r="BA374">
        <v>352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Y374*Source!I225</f>
        <v>1.2800000000000001E-5</v>
      </c>
      <c r="CY374">
        <f t="shared" ref="CY374:CY380" si="83">AA374</f>
        <v>112346</v>
      </c>
      <c r="CZ374">
        <f t="shared" ref="CZ374:CZ380" si="84">AE374</f>
        <v>29800</v>
      </c>
      <c r="DA374">
        <f t="shared" ref="DA374:DA380" si="85">AI374</f>
        <v>3.77</v>
      </c>
      <c r="DB374">
        <f t="shared" si="81"/>
        <v>4.7699999999999996</v>
      </c>
      <c r="DC374">
        <f t="shared" si="82"/>
        <v>0</v>
      </c>
    </row>
    <row r="375" spans="1:107" x14ac:dyDescent="0.2">
      <c r="A375">
        <f>ROW(Source!A225)</f>
        <v>225</v>
      </c>
      <c r="B375">
        <v>42104813</v>
      </c>
      <c r="C375">
        <v>42105905</v>
      </c>
      <c r="D375">
        <v>38101745</v>
      </c>
      <c r="E375">
        <v>1</v>
      </c>
      <c r="F375">
        <v>1</v>
      </c>
      <c r="G375">
        <v>1</v>
      </c>
      <c r="H375">
        <v>3</v>
      </c>
      <c r="I375" t="s">
        <v>659</v>
      </c>
      <c r="J375" t="s">
        <v>660</v>
      </c>
      <c r="K375" t="s">
        <v>661</v>
      </c>
      <c r="L375">
        <v>1348</v>
      </c>
      <c r="N375">
        <v>1009</v>
      </c>
      <c r="O375" t="s">
        <v>28</v>
      </c>
      <c r="P375" t="s">
        <v>28</v>
      </c>
      <c r="Q375">
        <v>1000</v>
      </c>
      <c r="W375">
        <v>0</v>
      </c>
      <c r="X375">
        <v>546198954</v>
      </c>
      <c r="Y375">
        <v>2.9999999999999997E-4</v>
      </c>
      <c r="AA375">
        <v>94219.4</v>
      </c>
      <c r="AB375">
        <v>0</v>
      </c>
      <c r="AC375">
        <v>0</v>
      </c>
      <c r="AD375">
        <v>0</v>
      </c>
      <c r="AE375">
        <v>12430</v>
      </c>
      <c r="AF375">
        <v>0</v>
      </c>
      <c r="AG375">
        <v>0</v>
      </c>
      <c r="AH375">
        <v>0</v>
      </c>
      <c r="AI375">
        <v>7.58</v>
      </c>
      <c r="AJ375">
        <v>1</v>
      </c>
      <c r="AK375">
        <v>1</v>
      </c>
      <c r="AL375">
        <v>1</v>
      </c>
      <c r="AN375">
        <v>0</v>
      </c>
      <c r="AO375">
        <v>1</v>
      </c>
      <c r="AP375">
        <v>0</v>
      </c>
      <c r="AQ375">
        <v>0</v>
      </c>
      <c r="AR375">
        <v>0</v>
      </c>
      <c r="AS375" t="s">
        <v>3</v>
      </c>
      <c r="AT375">
        <v>2.9999999999999997E-4</v>
      </c>
      <c r="AU375" t="s">
        <v>3</v>
      </c>
      <c r="AV375">
        <v>0</v>
      </c>
      <c r="AW375">
        <v>2</v>
      </c>
      <c r="AX375">
        <v>42105924</v>
      </c>
      <c r="AY375">
        <v>1</v>
      </c>
      <c r="AZ375">
        <v>0</v>
      </c>
      <c r="BA375">
        <v>353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Y375*Source!I225</f>
        <v>2.3999999999999997E-5</v>
      </c>
      <c r="CY375">
        <f t="shared" si="83"/>
        <v>94219.4</v>
      </c>
      <c r="CZ375">
        <f t="shared" si="84"/>
        <v>12430</v>
      </c>
      <c r="DA375">
        <f t="shared" si="85"/>
        <v>7.58</v>
      </c>
      <c r="DB375">
        <f t="shared" si="81"/>
        <v>3.73</v>
      </c>
      <c r="DC375">
        <f t="shared" si="82"/>
        <v>0</v>
      </c>
    </row>
    <row r="376" spans="1:107" x14ac:dyDescent="0.2">
      <c r="A376">
        <f>ROW(Source!A225)</f>
        <v>225</v>
      </c>
      <c r="B376">
        <v>42104813</v>
      </c>
      <c r="C376">
        <v>42105905</v>
      </c>
      <c r="D376">
        <v>38102617</v>
      </c>
      <c r="E376">
        <v>1</v>
      </c>
      <c r="F376">
        <v>1</v>
      </c>
      <c r="G376">
        <v>1</v>
      </c>
      <c r="H376">
        <v>3</v>
      </c>
      <c r="I376" t="s">
        <v>587</v>
      </c>
      <c r="J376" t="s">
        <v>588</v>
      </c>
      <c r="K376" t="s">
        <v>589</v>
      </c>
      <c r="L376">
        <v>1346</v>
      </c>
      <c r="N376">
        <v>1009</v>
      </c>
      <c r="O376" t="s">
        <v>475</v>
      </c>
      <c r="P376" t="s">
        <v>475</v>
      </c>
      <c r="Q376">
        <v>1</v>
      </c>
      <c r="W376">
        <v>0</v>
      </c>
      <c r="X376">
        <v>-1294780295</v>
      </c>
      <c r="Y376">
        <v>0.11</v>
      </c>
      <c r="AA376">
        <v>99.74</v>
      </c>
      <c r="AB376">
        <v>0</v>
      </c>
      <c r="AC376">
        <v>0</v>
      </c>
      <c r="AD376">
        <v>0</v>
      </c>
      <c r="AE376">
        <v>30.5</v>
      </c>
      <c r="AF376">
        <v>0</v>
      </c>
      <c r="AG376">
        <v>0</v>
      </c>
      <c r="AH376">
        <v>0</v>
      </c>
      <c r="AI376">
        <v>3.27</v>
      </c>
      <c r="AJ376">
        <v>1</v>
      </c>
      <c r="AK376">
        <v>1</v>
      </c>
      <c r="AL376">
        <v>1</v>
      </c>
      <c r="AN376">
        <v>0</v>
      </c>
      <c r="AO376">
        <v>1</v>
      </c>
      <c r="AP376">
        <v>0</v>
      </c>
      <c r="AQ376">
        <v>0</v>
      </c>
      <c r="AR376">
        <v>0</v>
      </c>
      <c r="AS376" t="s">
        <v>3</v>
      </c>
      <c r="AT376">
        <v>0.11</v>
      </c>
      <c r="AU376" t="s">
        <v>3</v>
      </c>
      <c r="AV376">
        <v>0</v>
      </c>
      <c r="AW376">
        <v>2</v>
      </c>
      <c r="AX376">
        <v>42105925</v>
      </c>
      <c r="AY376">
        <v>1</v>
      </c>
      <c r="AZ376">
        <v>0</v>
      </c>
      <c r="BA376">
        <v>354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Y376*Source!I225</f>
        <v>8.8000000000000005E-3</v>
      </c>
      <c r="CY376">
        <f t="shared" si="83"/>
        <v>99.74</v>
      </c>
      <c r="CZ376">
        <f t="shared" si="84"/>
        <v>30.5</v>
      </c>
      <c r="DA376">
        <f t="shared" si="85"/>
        <v>3.27</v>
      </c>
      <c r="DB376">
        <f t="shared" si="81"/>
        <v>3.36</v>
      </c>
      <c r="DC376">
        <f t="shared" si="82"/>
        <v>0</v>
      </c>
    </row>
    <row r="377" spans="1:107" x14ac:dyDescent="0.2">
      <c r="A377">
        <f>ROW(Source!A225)</f>
        <v>225</v>
      </c>
      <c r="B377">
        <v>42104813</v>
      </c>
      <c r="C377">
        <v>42105905</v>
      </c>
      <c r="D377">
        <v>38103768</v>
      </c>
      <c r="E377">
        <v>1</v>
      </c>
      <c r="F377">
        <v>1</v>
      </c>
      <c r="G377">
        <v>1</v>
      </c>
      <c r="H377">
        <v>3</v>
      </c>
      <c r="I377" t="s">
        <v>670</v>
      </c>
      <c r="J377" t="s">
        <v>671</v>
      </c>
      <c r="K377" t="s">
        <v>672</v>
      </c>
      <c r="L377">
        <v>1355</v>
      </c>
      <c r="N377">
        <v>1010</v>
      </c>
      <c r="O377" t="s">
        <v>105</v>
      </c>
      <c r="P377" t="s">
        <v>105</v>
      </c>
      <c r="Q377">
        <v>100</v>
      </c>
      <c r="W377">
        <v>0</v>
      </c>
      <c r="X377">
        <v>1627582661</v>
      </c>
      <c r="Y377">
        <v>1.02</v>
      </c>
      <c r="AA377">
        <v>53.47</v>
      </c>
      <c r="AB377">
        <v>0</v>
      </c>
      <c r="AC377">
        <v>0</v>
      </c>
      <c r="AD377">
        <v>0</v>
      </c>
      <c r="AE377">
        <v>86.24</v>
      </c>
      <c r="AF377">
        <v>0</v>
      </c>
      <c r="AG377">
        <v>0</v>
      </c>
      <c r="AH377">
        <v>0</v>
      </c>
      <c r="AI377">
        <v>0.62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S377" t="s">
        <v>3</v>
      </c>
      <c r="AT377">
        <v>1.02</v>
      </c>
      <c r="AU377" t="s">
        <v>3</v>
      </c>
      <c r="AV377">
        <v>0</v>
      </c>
      <c r="AW377">
        <v>2</v>
      </c>
      <c r="AX377">
        <v>42105926</v>
      </c>
      <c r="AY377">
        <v>1</v>
      </c>
      <c r="AZ377">
        <v>0</v>
      </c>
      <c r="BA377">
        <v>355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Y377*Source!I225</f>
        <v>8.1600000000000006E-2</v>
      </c>
      <c r="CY377">
        <f t="shared" si="83"/>
        <v>53.47</v>
      </c>
      <c r="CZ377">
        <f t="shared" si="84"/>
        <v>86.24</v>
      </c>
      <c r="DA377">
        <f t="shared" si="85"/>
        <v>0.62</v>
      </c>
      <c r="DB377">
        <f t="shared" si="81"/>
        <v>87.96</v>
      </c>
      <c r="DC377">
        <f t="shared" si="82"/>
        <v>0</v>
      </c>
    </row>
    <row r="378" spans="1:107" x14ac:dyDescent="0.2">
      <c r="A378">
        <f>ROW(Source!A225)</f>
        <v>225</v>
      </c>
      <c r="B378">
        <v>42104813</v>
      </c>
      <c r="C378">
        <v>42105905</v>
      </c>
      <c r="D378">
        <v>38148136</v>
      </c>
      <c r="E378">
        <v>1</v>
      </c>
      <c r="F378">
        <v>1</v>
      </c>
      <c r="G378">
        <v>1</v>
      </c>
      <c r="H378">
        <v>3</v>
      </c>
      <c r="I378" t="s">
        <v>256</v>
      </c>
      <c r="J378" t="s">
        <v>258</v>
      </c>
      <c r="K378" t="s">
        <v>257</v>
      </c>
      <c r="L378">
        <v>1355</v>
      </c>
      <c r="N378">
        <v>1010</v>
      </c>
      <c r="O378" t="s">
        <v>105</v>
      </c>
      <c r="P378" t="s">
        <v>105</v>
      </c>
      <c r="Q378">
        <v>100</v>
      </c>
      <c r="W378">
        <v>0</v>
      </c>
      <c r="X378">
        <v>-1721488747</v>
      </c>
      <c r="Y378">
        <v>0.625</v>
      </c>
      <c r="AA378">
        <v>6638.03</v>
      </c>
      <c r="AB378">
        <v>0</v>
      </c>
      <c r="AC378">
        <v>0</v>
      </c>
      <c r="AD378">
        <v>0</v>
      </c>
      <c r="AE378">
        <v>1127</v>
      </c>
      <c r="AF378">
        <v>0</v>
      </c>
      <c r="AG378">
        <v>0</v>
      </c>
      <c r="AH378">
        <v>0</v>
      </c>
      <c r="AI378">
        <v>5.89</v>
      </c>
      <c r="AJ378">
        <v>1</v>
      </c>
      <c r="AK378">
        <v>1</v>
      </c>
      <c r="AL378">
        <v>1</v>
      </c>
      <c r="AN378">
        <v>0</v>
      </c>
      <c r="AO378">
        <v>0</v>
      </c>
      <c r="AP378">
        <v>0</v>
      </c>
      <c r="AQ378">
        <v>0</v>
      </c>
      <c r="AR378">
        <v>0</v>
      </c>
      <c r="AS378" t="s">
        <v>3</v>
      </c>
      <c r="AT378">
        <v>0.625</v>
      </c>
      <c r="AU378" t="s">
        <v>3</v>
      </c>
      <c r="AV378">
        <v>0</v>
      </c>
      <c r="AW378">
        <v>1</v>
      </c>
      <c r="AX378">
        <v>-1</v>
      </c>
      <c r="AY378">
        <v>0</v>
      </c>
      <c r="AZ378">
        <v>0</v>
      </c>
      <c r="BA378" t="s">
        <v>3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Y378*Source!I225</f>
        <v>0.05</v>
      </c>
      <c r="CY378">
        <f t="shared" si="83"/>
        <v>6638.03</v>
      </c>
      <c r="CZ378">
        <f t="shared" si="84"/>
        <v>1127</v>
      </c>
      <c r="DA378">
        <f t="shared" si="85"/>
        <v>5.89</v>
      </c>
      <c r="DB378">
        <f t="shared" si="81"/>
        <v>704.38</v>
      </c>
      <c r="DC378">
        <f t="shared" si="82"/>
        <v>0</v>
      </c>
    </row>
    <row r="379" spans="1:107" x14ac:dyDescent="0.2">
      <c r="A379">
        <f>ROW(Source!A225)</f>
        <v>225</v>
      </c>
      <c r="B379">
        <v>42104813</v>
      </c>
      <c r="C379">
        <v>42105905</v>
      </c>
      <c r="D379">
        <v>38148309</v>
      </c>
      <c r="E379">
        <v>1</v>
      </c>
      <c r="F379">
        <v>1</v>
      </c>
      <c r="G379">
        <v>1</v>
      </c>
      <c r="H379">
        <v>3</v>
      </c>
      <c r="I379" t="s">
        <v>347</v>
      </c>
      <c r="J379" t="s">
        <v>349</v>
      </c>
      <c r="K379" t="s">
        <v>348</v>
      </c>
      <c r="L379">
        <v>1355</v>
      </c>
      <c r="N379">
        <v>1010</v>
      </c>
      <c r="O379" t="s">
        <v>105</v>
      </c>
      <c r="P379" t="s">
        <v>105</v>
      </c>
      <c r="Q379">
        <v>100</v>
      </c>
      <c r="W379">
        <v>0</v>
      </c>
      <c r="X379">
        <v>198098130</v>
      </c>
      <c r="Y379">
        <v>0.375</v>
      </c>
      <c r="AA379">
        <v>188550.39</v>
      </c>
      <c r="AB379">
        <v>0</v>
      </c>
      <c r="AC379">
        <v>0</v>
      </c>
      <c r="AD379">
        <v>0</v>
      </c>
      <c r="AE379">
        <v>21899</v>
      </c>
      <c r="AF379">
        <v>0</v>
      </c>
      <c r="AG379">
        <v>0</v>
      </c>
      <c r="AH379">
        <v>0</v>
      </c>
      <c r="AI379">
        <v>8.61</v>
      </c>
      <c r="AJ379">
        <v>1</v>
      </c>
      <c r="AK379">
        <v>1</v>
      </c>
      <c r="AL379">
        <v>1</v>
      </c>
      <c r="AN379">
        <v>0</v>
      </c>
      <c r="AO379">
        <v>0</v>
      </c>
      <c r="AP379">
        <v>0</v>
      </c>
      <c r="AQ379">
        <v>0</v>
      </c>
      <c r="AR379">
        <v>0</v>
      </c>
      <c r="AS379" t="s">
        <v>3</v>
      </c>
      <c r="AT379">
        <v>0.375</v>
      </c>
      <c r="AU379" t="s">
        <v>3</v>
      </c>
      <c r="AV379">
        <v>0</v>
      </c>
      <c r="AW379">
        <v>1</v>
      </c>
      <c r="AX379">
        <v>-1</v>
      </c>
      <c r="AY379">
        <v>0</v>
      </c>
      <c r="AZ379">
        <v>0</v>
      </c>
      <c r="BA379" t="s">
        <v>3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Y379*Source!I225</f>
        <v>0.03</v>
      </c>
      <c r="CY379">
        <f t="shared" si="83"/>
        <v>188550.39</v>
      </c>
      <c r="CZ379">
        <f t="shared" si="84"/>
        <v>21899</v>
      </c>
      <c r="DA379">
        <f t="shared" si="85"/>
        <v>8.61</v>
      </c>
      <c r="DB379">
        <f t="shared" si="81"/>
        <v>8212.1299999999992</v>
      </c>
      <c r="DC379">
        <f t="shared" si="82"/>
        <v>0</v>
      </c>
    </row>
    <row r="380" spans="1:107" x14ac:dyDescent="0.2">
      <c r="A380">
        <f>ROW(Source!A225)</f>
        <v>225</v>
      </c>
      <c r="B380">
        <v>42104813</v>
      </c>
      <c r="C380">
        <v>42105905</v>
      </c>
      <c r="D380">
        <v>38164081</v>
      </c>
      <c r="E380">
        <v>1</v>
      </c>
      <c r="F380">
        <v>1</v>
      </c>
      <c r="G380">
        <v>1</v>
      </c>
      <c r="H380">
        <v>3</v>
      </c>
      <c r="I380" t="s">
        <v>593</v>
      </c>
      <c r="J380" t="s">
        <v>594</v>
      </c>
      <c r="K380" t="s">
        <v>595</v>
      </c>
      <c r="L380">
        <v>1374</v>
      </c>
      <c r="N380">
        <v>1013</v>
      </c>
      <c r="O380" t="s">
        <v>596</v>
      </c>
      <c r="P380" t="s">
        <v>596</v>
      </c>
      <c r="Q380">
        <v>1</v>
      </c>
      <c r="W380">
        <v>0</v>
      </c>
      <c r="X380">
        <v>-915781824</v>
      </c>
      <c r="Y380">
        <v>6.86</v>
      </c>
      <c r="AA380">
        <v>1</v>
      </c>
      <c r="AB380">
        <v>0</v>
      </c>
      <c r="AC380">
        <v>0</v>
      </c>
      <c r="AD380">
        <v>0</v>
      </c>
      <c r="AE380">
        <v>1</v>
      </c>
      <c r="AF380">
        <v>0</v>
      </c>
      <c r="AG380">
        <v>0</v>
      </c>
      <c r="AH380">
        <v>0</v>
      </c>
      <c r="AI380">
        <v>1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0</v>
      </c>
      <c r="AQ380">
        <v>0</v>
      </c>
      <c r="AR380">
        <v>0</v>
      </c>
      <c r="AS380" t="s">
        <v>3</v>
      </c>
      <c r="AT380">
        <v>6.86</v>
      </c>
      <c r="AU380" t="s">
        <v>3</v>
      </c>
      <c r="AV380">
        <v>0</v>
      </c>
      <c r="AW380">
        <v>2</v>
      </c>
      <c r="AX380">
        <v>42105927</v>
      </c>
      <c r="AY380">
        <v>1</v>
      </c>
      <c r="AZ380">
        <v>0</v>
      </c>
      <c r="BA380">
        <v>356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Y380*Source!I225</f>
        <v>0.54880000000000007</v>
      </c>
      <c r="CY380">
        <f t="shared" si="83"/>
        <v>1</v>
      </c>
      <c r="CZ380">
        <f t="shared" si="84"/>
        <v>1</v>
      </c>
      <c r="DA380">
        <f t="shared" si="85"/>
        <v>1</v>
      </c>
      <c r="DB380">
        <f t="shared" si="81"/>
        <v>6.86</v>
      </c>
      <c r="DC380">
        <f t="shared" si="82"/>
        <v>0</v>
      </c>
    </row>
    <row r="381" spans="1:107" x14ac:dyDescent="0.2">
      <c r="A381">
        <f>ROW(Source!A262)</f>
        <v>262</v>
      </c>
      <c r="B381">
        <v>42104813</v>
      </c>
      <c r="C381">
        <v>42105930</v>
      </c>
      <c r="D381">
        <v>18411568</v>
      </c>
      <c r="E381">
        <v>1</v>
      </c>
      <c r="F381">
        <v>1</v>
      </c>
      <c r="G381">
        <v>1</v>
      </c>
      <c r="H381">
        <v>1</v>
      </c>
      <c r="I381" t="s">
        <v>738</v>
      </c>
      <c r="J381" t="s">
        <v>3</v>
      </c>
      <c r="K381" t="s">
        <v>739</v>
      </c>
      <c r="L381">
        <v>1369</v>
      </c>
      <c r="N381">
        <v>1013</v>
      </c>
      <c r="O381" t="s">
        <v>437</v>
      </c>
      <c r="P381" t="s">
        <v>437</v>
      </c>
      <c r="Q381">
        <v>1</v>
      </c>
      <c r="W381">
        <v>0</v>
      </c>
      <c r="X381">
        <v>-667300694</v>
      </c>
      <c r="Y381">
        <v>0.57769999999999999</v>
      </c>
      <c r="AA381">
        <v>0</v>
      </c>
      <c r="AB381">
        <v>0</v>
      </c>
      <c r="AC381">
        <v>0</v>
      </c>
      <c r="AD381">
        <v>208.97</v>
      </c>
      <c r="AE381">
        <v>0</v>
      </c>
      <c r="AF381">
        <v>0</v>
      </c>
      <c r="AG381">
        <v>0</v>
      </c>
      <c r="AH381">
        <v>208.97</v>
      </c>
      <c r="AI381">
        <v>1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0</v>
      </c>
      <c r="AQ381">
        <v>0</v>
      </c>
      <c r="AR381">
        <v>0</v>
      </c>
      <c r="AS381" t="s">
        <v>3</v>
      </c>
      <c r="AT381">
        <v>0.57769999999999999</v>
      </c>
      <c r="AU381" t="s">
        <v>3</v>
      </c>
      <c r="AV381">
        <v>1</v>
      </c>
      <c r="AW381">
        <v>2</v>
      </c>
      <c r="AX381">
        <v>42105933</v>
      </c>
      <c r="AY381">
        <v>1</v>
      </c>
      <c r="AZ381">
        <v>0</v>
      </c>
      <c r="BA381">
        <v>357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Y381*Source!I262</f>
        <v>1.4615809999999998</v>
      </c>
      <c r="CY381">
        <f>AD381</f>
        <v>208.97</v>
      </c>
      <c r="CZ381">
        <f>AH381</f>
        <v>208.97</v>
      </c>
      <c r="DA381">
        <f>AL381</f>
        <v>1</v>
      </c>
      <c r="DB381">
        <f t="shared" si="81"/>
        <v>120.72</v>
      </c>
      <c r="DC381">
        <f t="shared" si="82"/>
        <v>0</v>
      </c>
    </row>
    <row r="382" spans="1:107" x14ac:dyDescent="0.2">
      <c r="A382">
        <f>ROW(Source!A262)</f>
        <v>262</v>
      </c>
      <c r="B382">
        <v>42104813</v>
      </c>
      <c r="C382">
        <v>42105930</v>
      </c>
      <c r="D382">
        <v>38166463</v>
      </c>
      <c r="E382">
        <v>1</v>
      </c>
      <c r="F382">
        <v>1</v>
      </c>
      <c r="G382">
        <v>1</v>
      </c>
      <c r="H382">
        <v>2</v>
      </c>
      <c r="I382" t="s">
        <v>740</v>
      </c>
      <c r="J382" t="s">
        <v>741</v>
      </c>
      <c r="K382" t="s">
        <v>742</v>
      </c>
      <c r="L382">
        <v>1368</v>
      </c>
      <c r="N382">
        <v>1011</v>
      </c>
      <c r="O382" t="s">
        <v>445</v>
      </c>
      <c r="P382" t="s">
        <v>445</v>
      </c>
      <c r="Q382">
        <v>1</v>
      </c>
      <c r="W382">
        <v>0</v>
      </c>
      <c r="X382">
        <v>-1888888004</v>
      </c>
      <c r="Y382">
        <v>0.28999999999999998</v>
      </c>
      <c r="AA382">
        <v>0</v>
      </c>
      <c r="AB382">
        <v>840.27</v>
      </c>
      <c r="AC382">
        <v>337.1</v>
      </c>
      <c r="AD382">
        <v>0</v>
      </c>
      <c r="AE382">
        <v>0</v>
      </c>
      <c r="AF382">
        <v>111</v>
      </c>
      <c r="AG382">
        <v>11.6</v>
      </c>
      <c r="AH382">
        <v>0</v>
      </c>
      <c r="AI382">
        <v>1</v>
      </c>
      <c r="AJ382">
        <v>7.57</v>
      </c>
      <c r="AK382">
        <v>29.06</v>
      </c>
      <c r="AL382">
        <v>1</v>
      </c>
      <c r="AN382">
        <v>0</v>
      </c>
      <c r="AO382">
        <v>1</v>
      </c>
      <c r="AP382">
        <v>0</v>
      </c>
      <c r="AQ382">
        <v>0</v>
      </c>
      <c r="AR382">
        <v>0</v>
      </c>
      <c r="AS382" t="s">
        <v>3</v>
      </c>
      <c r="AT382">
        <v>0.28999999999999998</v>
      </c>
      <c r="AU382" t="s">
        <v>3</v>
      </c>
      <c r="AV382">
        <v>0</v>
      </c>
      <c r="AW382">
        <v>2</v>
      </c>
      <c r="AX382">
        <v>42105934</v>
      </c>
      <c r="AY382">
        <v>1</v>
      </c>
      <c r="AZ382">
        <v>0</v>
      </c>
      <c r="BA382">
        <v>358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Y382*Source!I262</f>
        <v>0.73369999999999991</v>
      </c>
      <c r="CY382">
        <f>AB382</f>
        <v>840.27</v>
      </c>
      <c r="CZ382">
        <f>AF382</f>
        <v>111</v>
      </c>
      <c r="DA382">
        <f>AJ382</f>
        <v>7.57</v>
      </c>
      <c r="DB382">
        <f t="shared" si="81"/>
        <v>32.19</v>
      </c>
      <c r="DC382">
        <f t="shared" si="82"/>
        <v>3.36</v>
      </c>
    </row>
    <row r="383" spans="1:107" x14ac:dyDescent="0.2">
      <c r="A383">
        <f>ROW(Source!A263)</f>
        <v>263</v>
      </c>
      <c r="B383">
        <v>42104813</v>
      </c>
      <c r="C383">
        <v>42105935</v>
      </c>
      <c r="D383">
        <v>38166464</v>
      </c>
      <c r="E383">
        <v>1</v>
      </c>
      <c r="F383">
        <v>1</v>
      </c>
      <c r="G383">
        <v>1</v>
      </c>
      <c r="H383">
        <v>2</v>
      </c>
      <c r="I383" t="s">
        <v>743</v>
      </c>
      <c r="J383" t="s">
        <v>744</v>
      </c>
      <c r="K383" t="s">
        <v>745</v>
      </c>
      <c r="L383">
        <v>1368</v>
      </c>
      <c r="N383">
        <v>1011</v>
      </c>
      <c r="O383" t="s">
        <v>445</v>
      </c>
      <c r="P383" t="s">
        <v>445</v>
      </c>
      <c r="Q383">
        <v>1</v>
      </c>
      <c r="W383">
        <v>0</v>
      </c>
      <c r="X383">
        <v>-20649614</v>
      </c>
      <c r="Y383">
        <v>0.13650000000000001</v>
      </c>
      <c r="AA383">
        <v>0</v>
      </c>
      <c r="AB383">
        <v>938</v>
      </c>
      <c r="AC383">
        <v>392.31</v>
      </c>
      <c r="AD383">
        <v>0</v>
      </c>
      <c r="AE383">
        <v>0</v>
      </c>
      <c r="AF383">
        <v>112.47</v>
      </c>
      <c r="AG383">
        <v>13.5</v>
      </c>
      <c r="AH383">
        <v>0</v>
      </c>
      <c r="AI383">
        <v>1</v>
      </c>
      <c r="AJ383">
        <v>8.34</v>
      </c>
      <c r="AK383">
        <v>29.06</v>
      </c>
      <c r="AL383">
        <v>1</v>
      </c>
      <c r="AN383">
        <v>0</v>
      </c>
      <c r="AO383">
        <v>1</v>
      </c>
      <c r="AP383">
        <v>0</v>
      </c>
      <c r="AQ383">
        <v>0</v>
      </c>
      <c r="AR383">
        <v>0</v>
      </c>
      <c r="AS383" t="s">
        <v>3</v>
      </c>
      <c r="AT383">
        <v>0.13650000000000001</v>
      </c>
      <c r="AU383" t="s">
        <v>3</v>
      </c>
      <c r="AV383">
        <v>0</v>
      </c>
      <c r="AW383">
        <v>2</v>
      </c>
      <c r="AX383">
        <v>42105937</v>
      </c>
      <c r="AY383">
        <v>1</v>
      </c>
      <c r="AZ383">
        <v>0</v>
      </c>
      <c r="BA383">
        <v>359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Y383*Source!I263</f>
        <v>0.34534500000000001</v>
      </c>
      <c r="CY383">
        <f>AB383</f>
        <v>938</v>
      </c>
      <c r="CZ383">
        <f>AF383</f>
        <v>112.47</v>
      </c>
      <c r="DA383">
        <f>AJ383</f>
        <v>8.34</v>
      </c>
      <c r="DB383">
        <f t="shared" si="81"/>
        <v>15.35</v>
      </c>
      <c r="DC383">
        <f t="shared" si="82"/>
        <v>1.84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9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42105155</v>
      </c>
      <c r="C1">
        <v>42105152</v>
      </c>
      <c r="D1">
        <v>18406804</v>
      </c>
      <c r="E1">
        <v>1</v>
      </c>
      <c r="F1">
        <v>1</v>
      </c>
      <c r="G1">
        <v>1</v>
      </c>
      <c r="H1">
        <v>1</v>
      </c>
      <c r="I1" t="s">
        <v>435</v>
      </c>
      <c r="J1" t="s">
        <v>3</v>
      </c>
      <c r="K1" t="s">
        <v>436</v>
      </c>
      <c r="L1">
        <v>1369</v>
      </c>
      <c r="N1">
        <v>1013</v>
      </c>
      <c r="O1" t="s">
        <v>437</v>
      </c>
      <c r="P1" t="s">
        <v>437</v>
      </c>
      <c r="Q1">
        <v>1</v>
      </c>
      <c r="X1">
        <v>10.4</v>
      </c>
      <c r="Y1">
        <v>0</v>
      </c>
      <c r="Z1">
        <v>0</v>
      </c>
      <c r="AA1">
        <v>0</v>
      </c>
      <c r="AB1">
        <v>226.69</v>
      </c>
      <c r="AC1">
        <v>0</v>
      </c>
      <c r="AD1">
        <v>1</v>
      </c>
      <c r="AE1">
        <v>1</v>
      </c>
      <c r="AF1" t="s">
        <v>3</v>
      </c>
      <c r="AG1">
        <v>10.4</v>
      </c>
      <c r="AH1">
        <v>2</v>
      </c>
      <c r="AI1">
        <v>42105153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42105156</v>
      </c>
      <c r="C2">
        <v>42105152</v>
      </c>
      <c r="D2">
        <v>38164074</v>
      </c>
      <c r="E2">
        <v>1</v>
      </c>
      <c r="F2">
        <v>1</v>
      </c>
      <c r="G2">
        <v>1</v>
      </c>
      <c r="H2">
        <v>3</v>
      </c>
      <c r="I2" t="s">
        <v>26</v>
      </c>
      <c r="J2" t="s">
        <v>29</v>
      </c>
      <c r="K2" t="s">
        <v>27</v>
      </c>
      <c r="L2">
        <v>1348</v>
      </c>
      <c r="N2">
        <v>1009</v>
      </c>
      <c r="O2" t="s">
        <v>28</v>
      </c>
      <c r="P2" t="s">
        <v>28</v>
      </c>
      <c r="Q2">
        <v>1000</v>
      </c>
      <c r="X2">
        <v>0.03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3</v>
      </c>
      <c r="AG2">
        <v>0.03</v>
      </c>
      <c r="AH2">
        <v>2</v>
      </c>
      <c r="AI2">
        <v>42105154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ROW(Source!A30)</f>
        <v>30</v>
      </c>
      <c r="B3">
        <v>42105165</v>
      </c>
      <c r="C3">
        <v>42105158</v>
      </c>
      <c r="D3">
        <v>18406785</v>
      </c>
      <c r="E3">
        <v>1</v>
      </c>
      <c r="F3">
        <v>1</v>
      </c>
      <c r="G3">
        <v>1</v>
      </c>
      <c r="H3">
        <v>1</v>
      </c>
      <c r="I3" t="s">
        <v>438</v>
      </c>
      <c r="J3" t="s">
        <v>3</v>
      </c>
      <c r="K3" t="s">
        <v>439</v>
      </c>
      <c r="L3">
        <v>1369</v>
      </c>
      <c r="N3">
        <v>1013</v>
      </c>
      <c r="O3" t="s">
        <v>437</v>
      </c>
      <c r="P3" t="s">
        <v>437</v>
      </c>
      <c r="Q3">
        <v>1</v>
      </c>
      <c r="X3">
        <v>157.1</v>
      </c>
      <c r="Y3">
        <v>0</v>
      </c>
      <c r="Z3">
        <v>0</v>
      </c>
      <c r="AA3">
        <v>0</v>
      </c>
      <c r="AB3">
        <v>257.5</v>
      </c>
      <c r="AC3">
        <v>0</v>
      </c>
      <c r="AD3">
        <v>1</v>
      </c>
      <c r="AE3">
        <v>1</v>
      </c>
      <c r="AF3" t="s">
        <v>3</v>
      </c>
      <c r="AG3">
        <v>157.1</v>
      </c>
      <c r="AH3">
        <v>2</v>
      </c>
      <c r="AI3">
        <v>42105159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ROW(Source!A30)</f>
        <v>30</v>
      </c>
      <c r="B4">
        <v>42105166</v>
      </c>
      <c r="C4">
        <v>42105158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30</v>
      </c>
      <c r="J4" t="s">
        <v>3</v>
      </c>
      <c r="K4" t="s">
        <v>440</v>
      </c>
      <c r="L4">
        <v>608254</v>
      </c>
      <c r="N4">
        <v>1013</v>
      </c>
      <c r="O4" t="s">
        <v>441</v>
      </c>
      <c r="P4" t="s">
        <v>441</v>
      </c>
      <c r="Q4">
        <v>1</v>
      </c>
      <c r="X4">
        <v>0.67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3</v>
      </c>
      <c r="AG4">
        <v>0.67</v>
      </c>
      <c r="AH4">
        <v>2</v>
      </c>
      <c r="AI4">
        <v>42105160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ROW(Source!A30)</f>
        <v>30</v>
      </c>
      <c r="B5">
        <v>42105167</v>
      </c>
      <c r="C5">
        <v>42105158</v>
      </c>
      <c r="D5">
        <v>38164735</v>
      </c>
      <c r="E5">
        <v>1</v>
      </c>
      <c r="F5">
        <v>1</v>
      </c>
      <c r="G5">
        <v>1</v>
      </c>
      <c r="H5">
        <v>2</v>
      </c>
      <c r="I5" t="s">
        <v>442</v>
      </c>
      <c r="J5" t="s">
        <v>443</v>
      </c>
      <c r="K5" t="s">
        <v>444</v>
      </c>
      <c r="L5">
        <v>1368</v>
      </c>
      <c r="N5">
        <v>1011</v>
      </c>
      <c r="O5" t="s">
        <v>445</v>
      </c>
      <c r="P5" t="s">
        <v>445</v>
      </c>
      <c r="Q5">
        <v>1</v>
      </c>
      <c r="X5">
        <v>0.67</v>
      </c>
      <c r="Y5">
        <v>0</v>
      </c>
      <c r="Z5">
        <v>31.26</v>
      </c>
      <c r="AA5">
        <v>13.5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0.67</v>
      </c>
      <c r="AH5">
        <v>2</v>
      </c>
      <c r="AI5">
        <v>42105161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ROW(Source!A30)</f>
        <v>30</v>
      </c>
      <c r="B6">
        <v>42105168</v>
      </c>
      <c r="C6">
        <v>42105158</v>
      </c>
      <c r="D6">
        <v>38136127</v>
      </c>
      <c r="E6">
        <v>1</v>
      </c>
      <c r="F6">
        <v>1</v>
      </c>
      <c r="G6">
        <v>1</v>
      </c>
      <c r="H6">
        <v>3</v>
      </c>
      <c r="I6" t="s">
        <v>446</v>
      </c>
      <c r="J6" t="s">
        <v>447</v>
      </c>
      <c r="K6" t="s">
        <v>448</v>
      </c>
      <c r="L6">
        <v>1339</v>
      </c>
      <c r="N6">
        <v>1007</v>
      </c>
      <c r="O6" t="s">
        <v>449</v>
      </c>
      <c r="P6" t="s">
        <v>449</v>
      </c>
      <c r="Q6">
        <v>1</v>
      </c>
      <c r="X6">
        <v>2.2000000000000002</v>
      </c>
      <c r="Y6">
        <v>517.89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2.2000000000000002</v>
      </c>
      <c r="AH6">
        <v>2</v>
      </c>
      <c r="AI6">
        <v>42105162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ROW(Source!A30)</f>
        <v>30</v>
      </c>
      <c r="B7">
        <v>42105169</v>
      </c>
      <c r="C7">
        <v>42105158</v>
      </c>
      <c r="D7">
        <v>38140638</v>
      </c>
      <c r="E7">
        <v>1</v>
      </c>
      <c r="F7">
        <v>1</v>
      </c>
      <c r="G7">
        <v>1</v>
      </c>
      <c r="H7">
        <v>3</v>
      </c>
      <c r="I7" t="s">
        <v>450</v>
      </c>
      <c r="J7" t="s">
        <v>451</v>
      </c>
      <c r="K7" t="s">
        <v>452</v>
      </c>
      <c r="L7">
        <v>1339</v>
      </c>
      <c r="N7">
        <v>1007</v>
      </c>
      <c r="O7" t="s">
        <v>449</v>
      </c>
      <c r="P7" t="s">
        <v>449</v>
      </c>
      <c r="Q7">
        <v>1</v>
      </c>
      <c r="X7">
        <v>0.35</v>
      </c>
      <c r="Y7">
        <v>2.44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0.35</v>
      </c>
      <c r="AH7">
        <v>2</v>
      </c>
      <c r="AI7">
        <v>42105163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ROW(Source!A30)</f>
        <v>30</v>
      </c>
      <c r="B8">
        <v>42105170</v>
      </c>
      <c r="C8">
        <v>42105158</v>
      </c>
      <c r="D8">
        <v>38164074</v>
      </c>
      <c r="E8">
        <v>1</v>
      </c>
      <c r="F8">
        <v>1</v>
      </c>
      <c r="G8">
        <v>1</v>
      </c>
      <c r="H8">
        <v>3</v>
      </c>
      <c r="I8" t="s">
        <v>26</v>
      </c>
      <c r="J8" t="s">
        <v>29</v>
      </c>
      <c r="K8" t="s">
        <v>27</v>
      </c>
      <c r="L8">
        <v>1348</v>
      </c>
      <c r="N8">
        <v>1009</v>
      </c>
      <c r="O8" t="s">
        <v>28</v>
      </c>
      <c r="P8" t="s">
        <v>28</v>
      </c>
      <c r="Q8">
        <v>1000</v>
      </c>
      <c r="X8">
        <v>3.38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3</v>
      </c>
      <c r="AG8">
        <v>3.38</v>
      </c>
      <c r="AH8">
        <v>2</v>
      </c>
      <c r="AI8">
        <v>42105164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ROW(Source!A32)</f>
        <v>32</v>
      </c>
      <c r="B9">
        <v>42105180</v>
      </c>
      <c r="C9">
        <v>42105172</v>
      </c>
      <c r="D9">
        <v>18416200</v>
      </c>
      <c r="E9">
        <v>1</v>
      </c>
      <c r="F9">
        <v>1</v>
      </c>
      <c r="G9">
        <v>1</v>
      </c>
      <c r="H9">
        <v>1</v>
      </c>
      <c r="I9" t="s">
        <v>453</v>
      </c>
      <c r="J9" t="s">
        <v>3</v>
      </c>
      <c r="K9" t="s">
        <v>454</v>
      </c>
      <c r="L9">
        <v>1369</v>
      </c>
      <c r="N9">
        <v>1013</v>
      </c>
      <c r="O9" t="s">
        <v>437</v>
      </c>
      <c r="P9" t="s">
        <v>437</v>
      </c>
      <c r="Q9">
        <v>1</v>
      </c>
      <c r="X9">
        <v>73.8</v>
      </c>
      <c r="Y9">
        <v>0</v>
      </c>
      <c r="Z9">
        <v>0</v>
      </c>
      <c r="AA9">
        <v>0</v>
      </c>
      <c r="AB9">
        <v>283.66000000000003</v>
      </c>
      <c r="AC9">
        <v>0</v>
      </c>
      <c r="AD9">
        <v>1</v>
      </c>
      <c r="AE9">
        <v>1</v>
      </c>
      <c r="AF9" t="s">
        <v>3</v>
      </c>
      <c r="AG9">
        <v>73.8</v>
      </c>
      <c r="AH9">
        <v>2</v>
      </c>
      <c r="AI9">
        <v>42105173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ROW(Source!A32)</f>
        <v>32</v>
      </c>
      <c r="B10">
        <v>42105181</v>
      </c>
      <c r="C10">
        <v>42105172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30</v>
      </c>
      <c r="J10" t="s">
        <v>3</v>
      </c>
      <c r="K10" t="s">
        <v>440</v>
      </c>
      <c r="L10">
        <v>608254</v>
      </c>
      <c r="N10">
        <v>1013</v>
      </c>
      <c r="O10" t="s">
        <v>441</v>
      </c>
      <c r="P10" t="s">
        <v>441</v>
      </c>
      <c r="Q10">
        <v>1</v>
      </c>
      <c r="X10">
        <v>1.9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1.9</v>
      </c>
      <c r="AH10">
        <v>2</v>
      </c>
      <c r="AI10">
        <v>42105174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ROW(Source!A32)</f>
        <v>32</v>
      </c>
      <c r="B11">
        <v>42105182</v>
      </c>
      <c r="C11">
        <v>42105172</v>
      </c>
      <c r="D11">
        <v>38164735</v>
      </c>
      <c r="E11">
        <v>1</v>
      </c>
      <c r="F11">
        <v>1</v>
      </c>
      <c r="G11">
        <v>1</v>
      </c>
      <c r="H11">
        <v>2</v>
      </c>
      <c r="I11" t="s">
        <v>442</v>
      </c>
      <c r="J11" t="s">
        <v>443</v>
      </c>
      <c r="K11" t="s">
        <v>444</v>
      </c>
      <c r="L11">
        <v>1368</v>
      </c>
      <c r="N11">
        <v>1011</v>
      </c>
      <c r="O11" t="s">
        <v>445</v>
      </c>
      <c r="P11" t="s">
        <v>445</v>
      </c>
      <c r="Q11">
        <v>1</v>
      </c>
      <c r="X11">
        <v>0.46</v>
      </c>
      <c r="Y11">
        <v>0</v>
      </c>
      <c r="Z11">
        <v>31.26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0.46</v>
      </c>
      <c r="AH11">
        <v>2</v>
      </c>
      <c r="AI11">
        <v>42105175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ROW(Source!A32)</f>
        <v>32</v>
      </c>
      <c r="B12">
        <v>42105183</v>
      </c>
      <c r="C12">
        <v>42105172</v>
      </c>
      <c r="D12">
        <v>38165143</v>
      </c>
      <c r="E12">
        <v>1</v>
      </c>
      <c r="F12">
        <v>1</v>
      </c>
      <c r="G12">
        <v>1</v>
      </c>
      <c r="H12">
        <v>2</v>
      </c>
      <c r="I12" t="s">
        <v>455</v>
      </c>
      <c r="J12" t="s">
        <v>456</v>
      </c>
      <c r="K12" t="s">
        <v>457</v>
      </c>
      <c r="L12">
        <v>1368</v>
      </c>
      <c r="N12">
        <v>1011</v>
      </c>
      <c r="O12" t="s">
        <v>445</v>
      </c>
      <c r="P12" t="s">
        <v>445</v>
      </c>
      <c r="Q12">
        <v>1</v>
      </c>
      <c r="X12">
        <v>1.44</v>
      </c>
      <c r="Y12">
        <v>0</v>
      </c>
      <c r="Z12">
        <v>12.4</v>
      </c>
      <c r="AA12">
        <v>10.06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1.44</v>
      </c>
      <c r="AH12">
        <v>2</v>
      </c>
      <c r="AI12">
        <v>42105176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ROW(Source!A32)</f>
        <v>32</v>
      </c>
      <c r="B13">
        <v>42105184</v>
      </c>
      <c r="C13">
        <v>42105172</v>
      </c>
      <c r="D13">
        <v>38102149</v>
      </c>
      <c r="E13">
        <v>1</v>
      </c>
      <c r="F13">
        <v>1</v>
      </c>
      <c r="G13">
        <v>1</v>
      </c>
      <c r="H13">
        <v>3</v>
      </c>
      <c r="I13" t="s">
        <v>458</v>
      </c>
      <c r="J13" t="s">
        <v>459</v>
      </c>
      <c r="K13" t="s">
        <v>460</v>
      </c>
      <c r="L13">
        <v>1348</v>
      </c>
      <c r="N13">
        <v>1009</v>
      </c>
      <c r="O13" t="s">
        <v>28</v>
      </c>
      <c r="P13" t="s">
        <v>28</v>
      </c>
      <c r="Q13">
        <v>1000</v>
      </c>
      <c r="X13">
        <v>0.01</v>
      </c>
      <c r="Y13">
        <v>11300.01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0.01</v>
      </c>
      <c r="AH13">
        <v>2</v>
      </c>
      <c r="AI13">
        <v>42105177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ROW(Source!A32)</f>
        <v>32</v>
      </c>
      <c r="B14">
        <v>42105185</v>
      </c>
      <c r="C14">
        <v>42105172</v>
      </c>
      <c r="D14">
        <v>38136533</v>
      </c>
      <c r="E14">
        <v>1</v>
      </c>
      <c r="F14">
        <v>1</v>
      </c>
      <c r="G14">
        <v>1</v>
      </c>
      <c r="H14">
        <v>3</v>
      </c>
      <c r="I14" t="s">
        <v>746</v>
      </c>
      <c r="J14" t="s">
        <v>747</v>
      </c>
      <c r="K14" t="s">
        <v>748</v>
      </c>
      <c r="L14">
        <v>1348</v>
      </c>
      <c r="N14">
        <v>1009</v>
      </c>
      <c r="O14" t="s">
        <v>28</v>
      </c>
      <c r="P14" t="s">
        <v>28</v>
      </c>
      <c r="Q14">
        <v>1000</v>
      </c>
      <c r="X14">
        <v>0.96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3</v>
      </c>
      <c r="AG14">
        <v>0.96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ROW(Source!A32)</f>
        <v>32</v>
      </c>
      <c r="B15">
        <v>42105186</v>
      </c>
      <c r="C15">
        <v>42105172</v>
      </c>
      <c r="D15">
        <v>38140638</v>
      </c>
      <c r="E15">
        <v>1</v>
      </c>
      <c r="F15">
        <v>1</v>
      </c>
      <c r="G15">
        <v>1</v>
      </c>
      <c r="H15">
        <v>3</v>
      </c>
      <c r="I15" t="s">
        <v>450</v>
      </c>
      <c r="J15" t="s">
        <v>451</v>
      </c>
      <c r="K15" t="s">
        <v>452</v>
      </c>
      <c r="L15">
        <v>1339</v>
      </c>
      <c r="N15">
        <v>1007</v>
      </c>
      <c r="O15" t="s">
        <v>449</v>
      </c>
      <c r="P15" t="s">
        <v>449</v>
      </c>
      <c r="Q15">
        <v>1</v>
      </c>
      <c r="X15">
        <v>0.63</v>
      </c>
      <c r="Y15">
        <v>2.44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0.63</v>
      </c>
      <c r="AH15">
        <v>2</v>
      </c>
      <c r="AI15">
        <v>42105179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ROW(Source!A34)</f>
        <v>34</v>
      </c>
      <c r="B16">
        <v>42105199</v>
      </c>
      <c r="C16">
        <v>42105188</v>
      </c>
      <c r="D16">
        <v>18410572</v>
      </c>
      <c r="E16">
        <v>1</v>
      </c>
      <c r="F16">
        <v>1</v>
      </c>
      <c r="G16">
        <v>1</v>
      </c>
      <c r="H16">
        <v>1</v>
      </c>
      <c r="I16" t="s">
        <v>461</v>
      </c>
      <c r="J16" t="s">
        <v>3</v>
      </c>
      <c r="K16" t="s">
        <v>462</v>
      </c>
      <c r="L16">
        <v>1369</v>
      </c>
      <c r="N16">
        <v>1013</v>
      </c>
      <c r="O16" t="s">
        <v>437</v>
      </c>
      <c r="P16" t="s">
        <v>437</v>
      </c>
      <c r="Q16">
        <v>1</v>
      </c>
      <c r="X16">
        <v>43.56</v>
      </c>
      <c r="Y16">
        <v>0</v>
      </c>
      <c r="Z16">
        <v>0</v>
      </c>
      <c r="AA16">
        <v>0</v>
      </c>
      <c r="AB16">
        <v>254.01</v>
      </c>
      <c r="AC16">
        <v>0</v>
      </c>
      <c r="AD16">
        <v>1</v>
      </c>
      <c r="AE16">
        <v>1</v>
      </c>
      <c r="AF16" t="s">
        <v>53</v>
      </c>
      <c r="AG16">
        <v>50.094000000000001</v>
      </c>
      <c r="AH16">
        <v>2</v>
      </c>
      <c r="AI16">
        <v>42105189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ROW(Source!A34)</f>
        <v>34</v>
      </c>
      <c r="B17">
        <v>42105200</v>
      </c>
      <c r="C17">
        <v>42105188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30</v>
      </c>
      <c r="J17" t="s">
        <v>3</v>
      </c>
      <c r="K17" t="s">
        <v>440</v>
      </c>
      <c r="L17">
        <v>608254</v>
      </c>
      <c r="N17">
        <v>1013</v>
      </c>
      <c r="O17" t="s">
        <v>441</v>
      </c>
      <c r="P17" t="s">
        <v>441</v>
      </c>
      <c r="Q17">
        <v>1</v>
      </c>
      <c r="X17">
        <v>0.02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52</v>
      </c>
      <c r="AG17">
        <v>2.5000000000000001E-2</v>
      </c>
      <c r="AH17">
        <v>2</v>
      </c>
      <c r="AI17">
        <v>42105190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ROW(Source!A34)</f>
        <v>34</v>
      </c>
      <c r="B18">
        <v>42105201</v>
      </c>
      <c r="C18">
        <v>42105188</v>
      </c>
      <c r="D18">
        <v>38164733</v>
      </c>
      <c r="E18">
        <v>1</v>
      </c>
      <c r="F18">
        <v>1</v>
      </c>
      <c r="G18">
        <v>1</v>
      </c>
      <c r="H18">
        <v>2</v>
      </c>
      <c r="I18" t="s">
        <v>463</v>
      </c>
      <c r="J18" t="s">
        <v>464</v>
      </c>
      <c r="K18" t="s">
        <v>465</v>
      </c>
      <c r="L18">
        <v>1368</v>
      </c>
      <c r="N18">
        <v>1011</v>
      </c>
      <c r="O18" t="s">
        <v>445</v>
      </c>
      <c r="P18" t="s">
        <v>445</v>
      </c>
      <c r="Q18">
        <v>1</v>
      </c>
      <c r="X18">
        <v>0.02</v>
      </c>
      <c r="Y18">
        <v>0</v>
      </c>
      <c r="Z18">
        <v>27.66</v>
      </c>
      <c r="AA18">
        <v>11.6</v>
      </c>
      <c r="AB18">
        <v>0</v>
      </c>
      <c r="AC18">
        <v>0</v>
      </c>
      <c r="AD18">
        <v>1</v>
      </c>
      <c r="AE18">
        <v>0</v>
      </c>
      <c r="AF18" t="s">
        <v>52</v>
      </c>
      <c r="AG18">
        <v>2.5000000000000001E-2</v>
      </c>
      <c r="AH18">
        <v>2</v>
      </c>
      <c r="AI18">
        <v>42105191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ROW(Source!A34)</f>
        <v>34</v>
      </c>
      <c r="B19">
        <v>42105202</v>
      </c>
      <c r="C19">
        <v>42105188</v>
      </c>
      <c r="D19">
        <v>38166456</v>
      </c>
      <c r="E19">
        <v>1</v>
      </c>
      <c r="F19">
        <v>1</v>
      </c>
      <c r="G19">
        <v>1</v>
      </c>
      <c r="H19">
        <v>2</v>
      </c>
      <c r="I19" t="s">
        <v>466</v>
      </c>
      <c r="J19" t="s">
        <v>467</v>
      </c>
      <c r="K19" t="s">
        <v>468</v>
      </c>
      <c r="L19">
        <v>1368</v>
      </c>
      <c r="N19">
        <v>1011</v>
      </c>
      <c r="O19" t="s">
        <v>445</v>
      </c>
      <c r="P19" t="s">
        <v>445</v>
      </c>
      <c r="Q19">
        <v>1</v>
      </c>
      <c r="X19">
        <v>0.15</v>
      </c>
      <c r="Y19">
        <v>0</v>
      </c>
      <c r="Z19">
        <v>87.17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52</v>
      </c>
      <c r="AG19">
        <v>0.1875</v>
      </c>
      <c r="AH19">
        <v>2</v>
      </c>
      <c r="AI19">
        <v>42105192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ROW(Source!A34)</f>
        <v>34</v>
      </c>
      <c r="B20">
        <v>42105203</v>
      </c>
      <c r="C20">
        <v>42105188</v>
      </c>
      <c r="D20">
        <v>38101843</v>
      </c>
      <c r="E20">
        <v>1</v>
      </c>
      <c r="F20">
        <v>1</v>
      </c>
      <c r="G20">
        <v>1</v>
      </c>
      <c r="H20">
        <v>3</v>
      </c>
      <c r="I20" t="s">
        <v>469</v>
      </c>
      <c r="J20" t="s">
        <v>470</v>
      </c>
      <c r="K20" t="s">
        <v>471</v>
      </c>
      <c r="L20">
        <v>1327</v>
      </c>
      <c r="N20">
        <v>1005</v>
      </c>
      <c r="O20" t="s">
        <v>321</v>
      </c>
      <c r="P20" t="s">
        <v>321</v>
      </c>
      <c r="Q20">
        <v>1</v>
      </c>
      <c r="X20">
        <v>0.84</v>
      </c>
      <c r="Y20">
        <v>72.31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0.84</v>
      </c>
      <c r="AH20">
        <v>2</v>
      </c>
      <c r="AI20">
        <v>42105193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ROW(Source!A34)</f>
        <v>34</v>
      </c>
      <c r="B21">
        <v>42105204</v>
      </c>
      <c r="C21">
        <v>42105188</v>
      </c>
      <c r="D21">
        <v>38101992</v>
      </c>
      <c r="E21">
        <v>1</v>
      </c>
      <c r="F21">
        <v>1</v>
      </c>
      <c r="G21">
        <v>1</v>
      </c>
      <c r="H21">
        <v>3</v>
      </c>
      <c r="I21" t="s">
        <v>472</v>
      </c>
      <c r="J21" t="s">
        <v>473</v>
      </c>
      <c r="K21" t="s">
        <v>474</v>
      </c>
      <c r="L21">
        <v>1346</v>
      </c>
      <c r="N21">
        <v>1009</v>
      </c>
      <c r="O21" t="s">
        <v>475</v>
      </c>
      <c r="P21" t="s">
        <v>475</v>
      </c>
      <c r="Q21">
        <v>1</v>
      </c>
      <c r="X21">
        <v>0.31</v>
      </c>
      <c r="Y21">
        <v>1.81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0.31</v>
      </c>
      <c r="AH21">
        <v>2</v>
      </c>
      <c r="AI21">
        <v>42105194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ROW(Source!A34)</f>
        <v>34</v>
      </c>
      <c r="B22">
        <v>42105205</v>
      </c>
      <c r="C22">
        <v>42105188</v>
      </c>
      <c r="D22">
        <v>38103405</v>
      </c>
      <c r="E22">
        <v>1</v>
      </c>
      <c r="F22">
        <v>1</v>
      </c>
      <c r="G22">
        <v>1</v>
      </c>
      <c r="H22">
        <v>3</v>
      </c>
      <c r="I22" t="s">
        <v>61</v>
      </c>
      <c r="J22" t="s">
        <v>63</v>
      </c>
      <c r="K22" t="s">
        <v>62</v>
      </c>
      <c r="L22">
        <v>1348</v>
      </c>
      <c r="N22">
        <v>1009</v>
      </c>
      <c r="O22" t="s">
        <v>28</v>
      </c>
      <c r="P22" t="s">
        <v>28</v>
      </c>
      <c r="Q22">
        <v>1000</v>
      </c>
      <c r="X22">
        <v>0.03</v>
      </c>
      <c r="Y22">
        <v>4615.9399999999996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0.03</v>
      </c>
      <c r="AH22">
        <v>2</v>
      </c>
      <c r="AI22">
        <v>42105195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ROW(Source!A34)</f>
        <v>34</v>
      </c>
      <c r="B23">
        <v>42105206</v>
      </c>
      <c r="C23">
        <v>42105188</v>
      </c>
      <c r="D23">
        <v>38103458</v>
      </c>
      <c r="E23">
        <v>1</v>
      </c>
      <c r="F23">
        <v>1</v>
      </c>
      <c r="G23">
        <v>1</v>
      </c>
      <c r="H23">
        <v>3</v>
      </c>
      <c r="I23" t="s">
        <v>476</v>
      </c>
      <c r="J23" t="s">
        <v>477</v>
      </c>
      <c r="K23" t="s">
        <v>478</v>
      </c>
      <c r="L23">
        <v>1348</v>
      </c>
      <c r="N23">
        <v>1009</v>
      </c>
      <c r="O23" t="s">
        <v>28</v>
      </c>
      <c r="P23" t="s">
        <v>28</v>
      </c>
      <c r="Q23">
        <v>1000</v>
      </c>
      <c r="X23">
        <v>5.0999999999999997E-2</v>
      </c>
      <c r="Y23">
        <v>11927.49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5.0999999999999997E-2</v>
      </c>
      <c r="AH23">
        <v>2</v>
      </c>
      <c r="AI23">
        <v>42105196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ROW(Source!A34)</f>
        <v>34</v>
      </c>
      <c r="B24">
        <v>42105207</v>
      </c>
      <c r="C24">
        <v>42105188</v>
      </c>
      <c r="D24">
        <v>38103963</v>
      </c>
      <c r="E24">
        <v>1</v>
      </c>
      <c r="F24">
        <v>1</v>
      </c>
      <c r="G24">
        <v>1</v>
      </c>
      <c r="H24">
        <v>3</v>
      </c>
      <c r="I24" t="s">
        <v>479</v>
      </c>
      <c r="J24" t="s">
        <v>480</v>
      </c>
      <c r="K24" t="s">
        <v>481</v>
      </c>
      <c r="L24">
        <v>1346</v>
      </c>
      <c r="N24">
        <v>1009</v>
      </c>
      <c r="O24" t="s">
        <v>475</v>
      </c>
      <c r="P24" t="s">
        <v>475</v>
      </c>
      <c r="Q24">
        <v>1</v>
      </c>
      <c r="X24">
        <v>20</v>
      </c>
      <c r="Y24">
        <v>15.26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20</v>
      </c>
      <c r="AH24">
        <v>2</v>
      </c>
      <c r="AI24">
        <v>42105197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ROW(Source!A37)</f>
        <v>37</v>
      </c>
      <c r="B25">
        <v>42105217</v>
      </c>
      <c r="C25">
        <v>42105210</v>
      </c>
      <c r="D25">
        <v>18410171</v>
      </c>
      <c r="E25">
        <v>1</v>
      </c>
      <c r="F25">
        <v>1</v>
      </c>
      <c r="G25">
        <v>1</v>
      </c>
      <c r="H25">
        <v>1</v>
      </c>
      <c r="I25" t="s">
        <v>482</v>
      </c>
      <c r="J25" t="s">
        <v>3</v>
      </c>
      <c r="K25" t="s">
        <v>483</v>
      </c>
      <c r="L25">
        <v>1369</v>
      </c>
      <c r="N25">
        <v>1013</v>
      </c>
      <c r="O25" t="s">
        <v>437</v>
      </c>
      <c r="P25" t="s">
        <v>437</v>
      </c>
      <c r="Q25">
        <v>1</v>
      </c>
      <c r="X25">
        <v>383.06</v>
      </c>
      <c r="Y25">
        <v>0</v>
      </c>
      <c r="Z25">
        <v>0</v>
      </c>
      <c r="AA25">
        <v>0</v>
      </c>
      <c r="AB25">
        <v>260.7</v>
      </c>
      <c r="AC25">
        <v>0</v>
      </c>
      <c r="AD25">
        <v>1</v>
      </c>
      <c r="AE25">
        <v>1</v>
      </c>
      <c r="AF25" t="s">
        <v>3</v>
      </c>
      <c r="AG25">
        <v>383.06</v>
      </c>
      <c r="AH25">
        <v>2</v>
      </c>
      <c r="AI25">
        <v>42105211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ROW(Source!A37)</f>
        <v>37</v>
      </c>
      <c r="B26">
        <v>42105218</v>
      </c>
      <c r="C26">
        <v>42105210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30</v>
      </c>
      <c r="J26" t="s">
        <v>3</v>
      </c>
      <c r="K26" t="s">
        <v>440</v>
      </c>
      <c r="L26">
        <v>608254</v>
      </c>
      <c r="N26">
        <v>1013</v>
      </c>
      <c r="O26" t="s">
        <v>441</v>
      </c>
      <c r="P26" t="s">
        <v>441</v>
      </c>
      <c r="Q26">
        <v>1</v>
      </c>
      <c r="X26">
        <v>1.1599999999999999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1.1599999999999999</v>
      </c>
      <c r="AH26">
        <v>2</v>
      </c>
      <c r="AI26">
        <v>42105212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ROW(Source!A37)</f>
        <v>37</v>
      </c>
      <c r="B27">
        <v>42105219</v>
      </c>
      <c r="C27">
        <v>42105210</v>
      </c>
      <c r="D27">
        <v>38164735</v>
      </c>
      <c r="E27">
        <v>1</v>
      </c>
      <c r="F27">
        <v>1</v>
      </c>
      <c r="G27">
        <v>1</v>
      </c>
      <c r="H27">
        <v>2</v>
      </c>
      <c r="I27" t="s">
        <v>442</v>
      </c>
      <c r="J27" t="s">
        <v>443</v>
      </c>
      <c r="K27" t="s">
        <v>444</v>
      </c>
      <c r="L27">
        <v>1368</v>
      </c>
      <c r="N27">
        <v>1011</v>
      </c>
      <c r="O27" t="s">
        <v>445</v>
      </c>
      <c r="P27" t="s">
        <v>445</v>
      </c>
      <c r="Q27">
        <v>1</v>
      </c>
      <c r="X27">
        <v>1.1599999999999999</v>
      </c>
      <c r="Y27">
        <v>0</v>
      </c>
      <c r="Z27">
        <v>31.26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1.1599999999999999</v>
      </c>
      <c r="AH27">
        <v>2</v>
      </c>
      <c r="AI27">
        <v>42105213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ROW(Source!A37)</f>
        <v>37</v>
      </c>
      <c r="B28">
        <v>42105220</v>
      </c>
      <c r="C28">
        <v>42105210</v>
      </c>
      <c r="D28">
        <v>38136127</v>
      </c>
      <c r="E28">
        <v>1</v>
      </c>
      <c r="F28">
        <v>1</v>
      </c>
      <c r="G28">
        <v>1</v>
      </c>
      <c r="H28">
        <v>3</v>
      </c>
      <c r="I28" t="s">
        <v>446</v>
      </c>
      <c r="J28" t="s">
        <v>447</v>
      </c>
      <c r="K28" t="s">
        <v>448</v>
      </c>
      <c r="L28">
        <v>1339</v>
      </c>
      <c r="N28">
        <v>1007</v>
      </c>
      <c r="O28" t="s">
        <v>449</v>
      </c>
      <c r="P28" t="s">
        <v>449</v>
      </c>
      <c r="Q28">
        <v>1</v>
      </c>
      <c r="X28">
        <v>4.4000000000000004</v>
      </c>
      <c r="Y28">
        <v>517.89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4.4000000000000004</v>
      </c>
      <c r="AH28">
        <v>2</v>
      </c>
      <c r="AI28">
        <v>42105214</v>
      </c>
      <c r="AJ28">
        <v>29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ROW(Source!A37)</f>
        <v>37</v>
      </c>
      <c r="B29">
        <v>42105221</v>
      </c>
      <c r="C29">
        <v>42105210</v>
      </c>
      <c r="D29">
        <v>38140638</v>
      </c>
      <c r="E29">
        <v>1</v>
      </c>
      <c r="F29">
        <v>1</v>
      </c>
      <c r="G29">
        <v>1</v>
      </c>
      <c r="H29">
        <v>3</v>
      </c>
      <c r="I29" t="s">
        <v>450</v>
      </c>
      <c r="J29" t="s">
        <v>451</v>
      </c>
      <c r="K29" t="s">
        <v>452</v>
      </c>
      <c r="L29">
        <v>1339</v>
      </c>
      <c r="N29">
        <v>1007</v>
      </c>
      <c r="O29" t="s">
        <v>449</v>
      </c>
      <c r="P29" t="s">
        <v>449</v>
      </c>
      <c r="Q29">
        <v>1</v>
      </c>
      <c r="X29">
        <v>0.35</v>
      </c>
      <c r="Y29">
        <v>2.44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0.35</v>
      </c>
      <c r="AH29">
        <v>2</v>
      </c>
      <c r="AI29">
        <v>42105215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ROW(Source!A37)</f>
        <v>37</v>
      </c>
      <c r="B30">
        <v>42105222</v>
      </c>
      <c r="C30">
        <v>42105210</v>
      </c>
      <c r="D30">
        <v>38164074</v>
      </c>
      <c r="E30">
        <v>1</v>
      </c>
      <c r="F30">
        <v>1</v>
      </c>
      <c r="G30">
        <v>1</v>
      </c>
      <c r="H30">
        <v>3</v>
      </c>
      <c r="I30" t="s">
        <v>26</v>
      </c>
      <c r="J30" t="s">
        <v>29</v>
      </c>
      <c r="K30" t="s">
        <v>27</v>
      </c>
      <c r="L30">
        <v>1348</v>
      </c>
      <c r="N30">
        <v>1009</v>
      </c>
      <c r="O30" t="s">
        <v>28</v>
      </c>
      <c r="P30" t="s">
        <v>28</v>
      </c>
      <c r="Q30">
        <v>1000</v>
      </c>
      <c r="X30">
        <v>8.1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 t="s">
        <v>3</v>
      </c>
      <c r="AG30">
        <v>8.1</v>
      </c>
      <c r="AH30">
        <v>2</v>
      </c>
      <c r="AI30">
        <v>42105216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ROW(Source!A39)</f>
        <v>39</v>
      </c>
      <c r="B31">
        <v>42105232</v>
      </c>
      <c r="C31">
        <v>42105224</v>
      </c>
      <c r="D31">
        <v>18410321</v>
      </c>
      <c r="E31">
        <v>1</v>
      </c>
      <c r="F31">
        <v>1</v>
      </c>
      <c r="G31">
        <v>1</v>
      </c>
      <c r="H31">
        <v>1</v>
      </c>
      <c r="I31" t="s">
        <v>484</v>
      </c>
      <c r="J31" t="s">
        <v>3</v>
      </c>
      <c r="K31" t="s">
        <v>485</v>
      </c>
      <c r="L31">
        <v>1369</v>
      </c>
      <c r="N31">
        <v>1013</v>
      </c>
      <c r="O31" t="s">
        <v>437</v>
      </c>
      <c r="P31" t="s">
        <v>437</v>
      </c>
      <c r="Q31">
        <v>1</v>
      </c>
      <c r="X31">
        <v>130.63</v>
      </c>
      <c r="Y31">
        <v>0</v>
      </c>
      <c r="Z31">
        <v>0</v>
      </c>
      <c r="AA31">
        <v>0</v>
      </c>
      <c r="AB31">
        <v>300.81</v>
      </c>
      <c r="AC31">
        <v>0</v>
      </c>
      <c r="AD31">
        <v>1</v>
      </c>
      <c r="AE31">
        <v>1</v>
      </c>
      <c r="AF31" t="s">
        <v>3</v>
      </c>
      <c r="AG31">
        <v>130.63</v>
      </c>
      <c r="AH31">
        <v>2</v>
      </c>
      <c r="AI31">
        <v>42105225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ROW(Source!A39)</f>
        <v>39</v>
      </c>
      <c r="B32">
        <v>42105233</v>
      </c>
      <c r="C32">
        <v>42105224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30</v>
      </c>
      <c r="J32" t="s">
        <v>3</v>
      </c>
      <c r="K32" t="s">
        <v>440</v>
      </c>
      <c r="L32">
        <v>608254</v>
      </c>
      <c r="N32">
        <v>1013</v>
      </c>
      <c r="O32" t="s">
        <v>441</v>
      </c>
      <c r="P32" t="s">
        <v>441</v>
      </c>
      <c r="Q32">
        <v>1</v>
      </c>
      <c r="X32">
        <v>3.01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3.01</v>
      </c>
      <c r="AH32">
        <v>2</v>
      </c>
      <c r="AI32">
        <v>42105226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ROW(Source!A39)</f>
        <v>39</v>
      </c>
      <c r="B33">
        <v>42105234</v>
      </c>
      <c r="C33">
        <v>42105224</v>
      </c>
      <c r="D33">
        <v>38164735</v>
      </c>
      <c r="E33">
        <v>1</v>
      </c>
      <c r="F33">
        <v>1</v>
      </c>
      <c r="G33">
        <v>1</v>
      </c>
      <c r="H33">
        <v>2</v>
      </c>
      <c r="I33" t="s">
        <v>442</v>
      </c>
      <c r="J33" t="s">
        <v>443</v>
      </c>
      <c r="K33" t="s">
        <v>444</v>
      </c>
      <c r="L33">
        <v>1368</v>
      </c>
      <c r="N33">
        <v>1011</v>
      </c>
      <c r="O33" t="s">
        <v>445</v>
      </c>
      <c r="P33" t="s">
        <v>445</v>
      </c>
      <c r="Q33">
        <v>1</v>
      </c>
      <c r="X33">
        <v>0.46</v>
      </c>
      <c r="Y33">
        <v>0</v>
      </c>
      <c r="Z33">
        <v>31.26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0.46</v>
      </c>
      <c r="AH33">
        <v>2</v>
      </c>
      <c r="AI33">
        <v>42105227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ROW(Source!A39)</f>
        <v>39</v>
      </c>
      <c r="B34">
        <v>42105235</v>
      </c>
      <c r="C34">
        <v>42105224</v>
      </c>
      <c r="D34">
        <v>38165143</v>
      </c>
      <c r="E34">
        <v>1</v>
      </c>
      <c r="F34">
        <v>1</v>
      </c>
      <c r="G34">
        <v>1</v>
      </c>
      <c r="H34">
        <v>2</v>
      </c>
      <c r="I34" t="s">
        <v>455</v>
      </c>
      <c r="J34" t="s">
        <v>456</v>
      </c>
      <c r="K34" t="s">
        <v>457</v>
      </c>
      <c r="L34">
        <v>1368</v>
      </c>
      <c r="N34">
        <v>1011</v>
      </c>
      <c r="O34" t="s">
        <v>445</v>
      </c>
      <c r="P34" t="s">
        <v>445</v>
      </c>
      <c r="Q34">
        <v>1</v>
      </c>
      <c r="X34">
        <v>2.5499999999999998</v>
      </c>
      <c r="Y34">
        <v>0</v>
      </c>
      <c r="Z34">
        <v>12.4</v>
      </c>
      <c r="AA34">
        <v>10.06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2.5499999999999998</v>
      </c>
      <c r="AH34">
        <v>2</v>
      </c>
      <c r="AI34">
        <v>42105228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ROW(Source!A39)</f>
        <v>39</v>
      </c>
      <c r="B35">
        <v>42105236</v>
      </c>
      <c r="C35">
        <v>42105224</v>
      </c>
      <c r="D35">
        <v>38102149</v>
      </c>
      <c r="E35">
        <v>1</v>
      </c>
      <c r="F35">
        <v>1</v>
      </c>
      <c r="G35">
        <v>1</v>
      </c>
      <c r="H35">
        <v>3</v>
      </c>
      <c r="I35" t="s">
        <v>458</v>
      </c>
      <c r="J35" t="s">
        <v>459</v>
      </c>
      <c r="K35" t="s">
        <v>460</v>
      </c>
      <c r="L35">
        <v>1348</v>
      </c>
      <c r="N35">
        <v>1009</v>
      </c>
      <c r="O35" t="s">
        <v>28</v>
      </c>
      <c r="P35" t="s">
        <v>28</v>
      </c>
      <c r="Q35">
        <v>1000</v>
      </c>
      <c r="X35">
        <v>1.7999999999999999E-2</v>
      </c>
      <c r="Y35">
        <v>11300.01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1.7999999999999999E-2</v>
      </c>
      <c r="AH35">
        <v>2</v>
      </c>
      <c r="AI35">
        <v>42105229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ROW(Source!A39)</f>
        <v>39</v>
      </c>
      <c r="B36">
        <v>42105237</v>
      </c>
      <c r="C36">
        <v>42105224</v>
      </c>
      <c r="D36">
        <v>38136533</v>
      </c>
      <c r="E36">
        <v>1</v>
      </c>
      <c r="F36">
        <v>1</v>
      </c>
      <c r="G36">
        <v>1</v>
      </c>
      <c r="H36">
        <v>3</v>
      </c>
      <c r="I36" t="s">
        <v>746</v>
      </c>
      <c r="J36" t="s">
        <v>747</v>
      </c>
      <c r="K36" t="s">
        <v>748</v>
      </c>
      <c r="L36">
        <v>1348</v>
      </c>
      <c r="N36">
        <v>1009</v>
      </c>
      <c r="O36" t="s">
        <v>28</v>
      </c>
      <c r="P36" t="s">
        <v>28</v>
      </c>
      <c r="Q36">
        <v>1000</v>
      </c>
      <c r="X36">
        <v>1.7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 t="s">
        <v>3</v>
      </c>
      <c r="AG36">
        <v>1.7</v>
      </c>
      <c r="AH36">
        <v>3</v>
      </c>
      <c r="AI36">
        <v>-1</v>
      </c>
      <c r="AJ36" t="s">
        <v>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ROW(Source!A39)</f>
        <v>39</v>
      </c>
      <c r="B37">
        <v>42105238</v>
      </c>
      <c r="C37">
        <v>42105224</v>
      </c>
      <c r="D37">
        <v>38140638</v>
      </c>
      <c r="E37">
        <v>1</v>
      </c>
      <c r="F37">
        <v>1</v>
      </c>
      <c r="G37">
        <v>1</v>
      </c>
      <c r="H37">
        <v>3</v>
      </c>
      <c r="I37" t="s">
        <v>450</v>
      </c>
      <c r="J37" t="s">
        <v>451</v>
      </c>
      <c r="K37" t="s">
        <v>452</v>
      </c>
      <c r="L37">
        <v>1339</v>
      </c>
      <c r="N37">
        <v>1007</v>
      </c>
      <c r="O37" t="s">
        <v>449</v>
      </c>
      <c r="P37" t="s">
        <v>449</v>
      </c>
      <c r="Q37">
        <v>1</v>
      </c>
      <c r="X37">
        <v>1.1200000000000001</v>
      </c>
      <c r="Y37">
        <v>2.44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1.1200000000000001</v>
      </c>
      <c r="AH37">
        <v>2</v>
      </c>
      <c r="AI37">
        <v>42105231</v>
      </c>
      <c r="AJ37">
        <v>38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ROW(Source!A41)</f>
        <v>41</v>
      </c>
      <c r="B38">
        <v>42106331</v>
      </c>
      <c r="C38">
        <v>42106330</v>
      </c>
      <c r="D38">
        <v>18409661</v>
      </c>
      <c r="E38">
        <v>1</v>
      </c>
      <c r="F38">
        <v>1</v>
      </c>
      <c r="G38">
        <v>1</v>
      </c>
      <c r="H38">
        <v>1</v>
      </c>
      <c r="I38" t="s">
        <v>486</v>
      </c>
      <c r="J38" t="s">
        <v>3</v>
      </c>
      <c r="K38" t="s">
        <v>487</v>
      </c>
      <c r="L38">
        <v>1369</v>
      </c>
      <c r="N38">
        <v>1013</v>
      </c>
      <c r="O38" t="s">
        <v>437</v>
      </c>
      <c r="P38" t="s">
        <v>437</v>
      </c>
      <c r="Q38">
        <v>1</v>
      </c>
      <c r="X38">
        <v>29.6</v>
      </c>
      <c r="Y38">
        <v>0</v>
      </c>
      <c r="Z38">
        <v>0</v>
      </c>
      <c r="AA38">
        <v>0</v>
      </c>
      <c r="AB38">
        <v>251.11</v>
      </c>
      <c r="AC38">
        <v>0</v>
      </c>
      <c r="AD38">
        <v>1</v>
      </c>
      <c r="AE38">
        <v>1</v>
      </c>
      <c r="AF38" t="s">
        <v>3</v>
      </c>
      <c r="AG38">
        <v>29.6</v>
      </c>
      <c r="AH38">
        <v>2</v>
      </c>
      <c r="AI38">
        <v>42106331</v>
      </c>
      <c r="AJ38">
        <v>39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ROW(Source!A41)</f>
        <v>41</v>
      </c>
      <c r="B39">
        <v>42106332</v>
      </c>
      <c r="C39">
        <v>42106330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30</v>
      </c>
      <c r="J39" t="s">
        <v>3</v>
      </c>
      <c r="K39" t="s">
        <v>440</v>
      </c>
      <c r="L39">
        <v>608254</v>
      </c>
      <c r="N39">
        <v>1013</v>
      </c>
      <c r="O39" t="s">
        <v>441</v>
      </c>
      <c r="P39" t="s">
        <v>441</v>
      </c>
      <c r="Q39">
        <v>1</v>
      </c>
      <c r="X39">
        <v>0.1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3</v>
      </c>
      <c r="AG39">
        <v>0.1</v>
      </c>
      <c r="AH39">
        <v>2</v>
      </c>
      <c r="AI39">
        <v>42106332</v>
      </c>
      <c r="AJ39">
        <v>40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ROW(Source!A41)</f>
        <v>41</v>
      </c>
      <c r="B40">
        <v>42106333</v>
      </c>
      <c r="C40">
        <v>42106330</v>
      </c>
      <c r="D40">
        <v>38164735</v>
      </c>
      <c r="E40">
        <v>1</v>
      </c>
      <c r="F40">
        <v>1</v>
      </c>
      <c r="G40">
        <v>1</v>
      </c>
      <c r="H40">
        <v>2</v>
      </c>
      <c r="I40" t="s">
        <v>442</v>
      </c>
      <c r="J40" t="s">
        <v>443</v>
      </c>
      <c r="K40" t="s">
        <v>444</v>
      </c>
      <c r="L40">
        <v>1368</v>
      </c>
      <c r="N40">
        <v>1011</v>
      </c>
      <c r="O40" t="s">
        <v>445</v>
      </c>
      <c r="P40" t="s">
        <v>445</v>
      </c>
      <c r="Q40">
        <v>1</v>
      </c>
      <c r="X40">
        <v>0.1</v>
      </c>
      <c r="Y40">
        <v>0</v>
      </c>
      <c r="Z40">
        <v>31.26</v>
      </c>
      <c r="AA40">
        <v>13.5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0.1</v>
      </c>
      <c r="AH40">
        <v>2</v>
      </c>
      <c r="AI40">
        <v>42106333</v>
      </c>
      <c r="AJ40">
        <v>41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ROW(Source!A41)</f>
        <v>41</v>
      </c>
      <c r="B41">
        <v>42106334</v>
      </c>
      <c r="C41">
        <v>42106330</v>
      </c>
      <c r="D41">
        <v>38166456</v>
      </c>
      <c r="E41">
        <v>1</v>
      </c>
      <c r="F41">
        <v>1</v>
      </c>
      <c r="G41">
        <v>1</v>
      </c>
      <c r="H41">
        <v>2</v>
      </c>
      <c r="I41" t="s">
        <v>466</v>
      </c>
      <c r="J41" t="s">
        <v>467</v>
      </c>
      <c r="K41" t="s">
        <v>468</v>
      </c>
      <c r="L41">
        <v>1368</v>
      </c>
      <c r="N41">
        <v>1011</v>
      </c>
      <c r="O41" t="s">
        <v>445</v>
      </c>
      <c r="P41" t="s">
        <v>445</v>
      </c>
      <c r="Q41">
        <v>1</v>
      </c>
      <c r="X41">
        <v>0.06</v>
      </c>
      <c r="Y41">
        <v>0</v>
      </c>
      <c r="Z41">
        <v>87.17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0.06</v>
      </c>
      <c r="AH41">
        <v>2</v>
      </c>
      <c r="AI41">
        <v>42106334</v>
      </c>
      <c r="AJ41">
        <v>42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ROW(Source!A41)</f>
        <v>41</v>
      </c>
      <c r="B42">
        <v>42106335</v>
      </c>
      <c r="C42">
        <v>42106330</v>
      </c>
      <c r="D42">
        <v>38101068</v>
      </c>
      <c r="E42">
        <v>1</v>
      </c>
      <c r="F42">
        <v>1</v>
      </c>
      <c r="G42">
        <v>1</v>
      </c>
      <c r="H42">
        <v>3</v>
      </c>
      <c r="I42" t="s">
        <v>488</v>
      </c>
      <c r="J42" t="s">
        <v>489</v>
      </c>
      <c r="K42" t="s">
        <v>490</v>
      </c>
      <c r="L42">
        <v>1348</v>
      </c>
      <c r="N42">
        <v>1009</v>
      </c>
      <c r="O42" t="s">
        <v>28</v>
      </c>
      <c r="P42" t="s">
        <v>28</v>
      </c>
      <c r="Q42">
        <v>1000</v>
      </c>
      <c r="X42">
        <v>2.5499999999999998E-2</v>
      </c>
      <c r="Y42">
        <v>586.47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2.5499999999999998E-2</v>
      </c>
      <c r="AH42">
        <v>2</v>
      </c>
      <c r="AI42">
        <v>42106335</v>
      </c>
      <c r="AJ42">
        <v>43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ROW(Source!A41)</f>
        <v>41</v>
      </c>
      <c r="B43">
        <v>42106336</v>
      </c>
      <c r="C43">
        <v>42106330</v>
      </c>
      <c r="D43">
        <v>38101071</v>
      </c>
      <c r="E43">
        <v>1</v>
      </c>
      <c r="F43">
        <v>1</v>
      </c>
      <c r="G43">
        <v>1</v>
      </c>
      <c r="H43">
        <v>3</v>
      </c>
      <c r="I43" t="s">
        <v>491</v>
      </c>
      <c r="J43" t="s">
        <v>492</v>
      </c>
      <c r="K43" t="s">
        <v>493</v>
      </c>
      <c r="L43">
        <v>1354</v>
      </c>
      <c r="N43">
        <v>1010</v>
      </c>
      <c r="O43" t="s">
        <v>133</v>
      </c>
      <c r="P43" t="s">
        <v>133</v>
      </c>
      <c r="Q43">
        <v>1</v>
      </c>
      <c r="X43">
        <v>5.0999999999999996</v>
      </c>
      <c r="Y43">
        <v>4.51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5.0999999999999996</v>
      </c>
      <c r="AH43">
        <v>2</v>
      </c>
      <c r="AI43">
        <v>42106336</v>
      </c>
      <c r="AJ43">
        <v>44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ROW(Source!A41)</f>
        <v>41</v>
      </c>
      <c r="B44">
        <v>42106337</v>
      </c>
      <c r="C44">
        <v>42106330</v>
      </c>
      <c r="D44">
        <v>38101843</v>
      </c>
      <c r="E44">
        <v>1</v>
      </c>
      <c r="F44">
        <v>1</v>
      </c>
      <c r="G44">
        <v>1</v>
      </c>
      <c r="H44">
        <v>3</v>
      </c>
      <c r="I44" t="s">
        <v>469</v>
      </c>
      <c r="J44" t="s">
        <v>470</v>
      </c>
      <c r="K44" t="s">
        <v>471</v>
      </c>
      <c r="L44">
        <v>1327</v>
      </c>
      <c r="N44">
        <v>1005</v>
      </c>
      <c r="O44" t="s">
        <v>321</v>
      </c>
      <c r="P44" t="s">
        <v>321</v>
      </c>
      <c r="Q44">
        <v>1</v>
      </c>
      <c r="X44">
        <v>1.6</v>
      </c>
      <c r="Y44">
        <v>72.31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1.6</v>
      </c>
      <c r="AH44">
        <v>2</v>
      </c>
      <c r="AI44">
        <v>42106337</v>
      </c>
      <c r="AJ44">
        <v>45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ROW(Source!A41)</f>
        <v>41</v>
      </c>
      <c r="B45">
        <v>42106338</v>
      </c>
      <c r="C45">
        <v>42106330</v>
      </c>
      <c r="D45">
        <v>38101951</v>
      </c>
      <c r="E45">
        <v>1</v>
      </c>
      <c r="F45">
        <v>1</v>
      </c>
      <c r="G45">
        <v>1</v>
      </c>
      <c r="H45">
        <v>3</v>
      </c>
      <c r="I45" t="s">
        <v>494</v>
      </c>
      <c r="J45" t="s">
        <v>495</v>
      </c>
      <c r="K45" t="s">
        <v>496</v>
      </c>
      <c r="L45">
        <v>1348</v>
      </c>
      <c r="N45">
        <v>1009</v>
      </c>
      <c r="O45" t="s">
        <v>28</v>
      </c>
      <c r="P45" t="s">
        <v>28</v>
      </c>
      <c r="Q45">
        <v>1000</v>
      </c>
      <c r="X45">
        <v>7.1999999999999995E-2</v>
      </c>
      <c r="Y45">
        <v>4294.0200000000004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7.1999999999999995E-2</v>
      </c>
      <c r="AH45">
        <v>2</v>
      </c>
      <c r="AI45">
        <v>42106338</v>
      </c>
      <c r="AJ45">
        <v>46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ROW(Source!A41)</f>
        <v>41</v>
      </c>
      <c r="B46">
        <v>42106339</v>
      </c>
      <c r="C46">
        <v>42106330</v>
      </c>
      <c r="D46">
        <v>38102062</v>
      </c>
      <c r="E46">
        <v>1</v>
      </c>
      <c r="F46">
        <v>1</v>
      </c>
      <c r="G46">
        <v>1</v>
      </c>
      <c r="H46">
        <v>3</v>
      </c>
      <c r="I46" t="s">
        <v>497</v>
      </c>
      <c r="J46" t="s">
        <v>498</v>
      </c>
      <c r="K46" t="s">
        <v>499</v>
      </c>
      <c r="L46">
        <v>1346</v>
      </c>
      <c r="N46">
        <v>1009</v>
      </c>
      <c r="O46" t="s">
        <v>475</v>
      </c>
      <c r="P46" t="s">
        <v>475</v>
      </c>
      <c r="Q46">
        <v>1</v>
      </c>
      <c r="X46">
        <v>4.0199999999999996</v>
      </c>
      <c r="Y46">
        <v>8.09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4.0199999999999996</v>
      </c>
      <c r="AH46">
        <v>2</v>
      </c>
      <c r="AI46">
        <v>42106339</v>
      </c>
      <c r="AJ46">
        <v>47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ROW(Source!A41)</f>
        <v>41</v>
      </c>
      <c r="B47">
        <v>42106340</v>
      </c>
      <c r="C47">
        <v>42106330</v>
      </c>
      <c r="D47">
        <v>38102159</v>
      </c>
      <c r="E47">
        <v>1</v>
      </c>
      <c r="F47">
        <v>1</v>
      </c>
      <c r="G47">
        <v>1</v>
      </c>
      <c r="H47">
        <v>3</v>
      </c>
      <c r="I47" t="s">
        <v>87</v>
      </c>
      <c r="J47" t="s">
        <v>89</v>
      </c>
      <c r="K47" t="s">
        <v>88</v>
      </c>
      <c r="L47">
        <v>1348</v>
      </c>
      <c r="N47">
        <v>1009</v>
      </c>
      <c r="O47" t="s">
        <v>28</v>
      </c>
      <c r="P47" t="s">
        <v>28</v>
      </c>
      <c r="Q47">
        <v>1000</v>
      </c>
      <c r="X47">
        <v>7.0999999999999994E-2</v>
      </c>
      <c r="Y47">
        <v>15481.01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7.0999999999999994E-2</v>
      </c>
      <c r="AH47">
        <v>2</v>
      </c>
      <c r="AI47">
        <v>42106340</v>
      </c>
      <c r="AJ47">
        <v>48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ROW(Source!A41)</f>
        <v>41</v>
      </c>
      <c r="B48">
        <v>42106341</v>
      </c>
      <c r="C48">
        <v>42106330</v>
      </c>
      <c r="D48">
        <v>38140476</v>
      </c>
      <c r="E48">
        <v>1</v>
      </c>
      <c r="F48">
        <v>1</v>
      </c>
      <c r="G48">
        <v>1</v>
      </c>
      <c r="H48">
        <v>3</v>
      </c>
      <c r="I48" t="s">
        <v>500</v>
      </c>
      <c r="J48" t="s">
        <v>501</v>
      </c>
      <c r="K48" t="s">
        <v>502</v>
      </c>
      <c r="L48">
        <v>1339</v>
      </c>
      <c r="N48">
        <v>1007</v>
      </c>
      <c r="O48" t="s">
        <v>449</v>
      </c>
      <c r="P48" t="s">
        <v>449</v>
      </c>
      <c r="Q48">
        <v>1</v>
      </c>
      <c r="X48">
        <v>4.4000000000000003E-3</v>
      </c>
      <c r="Y48">
        <v>74.59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4.4000000000000003E-3</v>
      </c>
      <c r="AH48">
        <v>2</v>
      </c>
      <c r="AI48">
        <v>42106341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ROW(Source!A41)</f>
        <v>41</v>
      </c>
      <c r="B49">
        <v>42106342</v>
      </c>
      <c r="C49">
        <v>42106330</v>
      </c>
      <c r="D49">
        <v>38140638</v>
      </c>
      <c r="E49">
        <v>1</v>
      </c>
      <c r="F49">
        <v>1</v>
      </c>
      <c r="G49">
        <v>1</v>
      </c>
      <c r="H49">
        <v>3</v>
      </c>
      <c r="I49" t="s">
        <v>450</v>
      </c>
      <c r="J49" t="s">
        <v>451</v>
      </c>
      <c r="K49" t="s">
        <v>452</v>
      </c>
      <c r="L49">
        <v>1339</v>
      </c>
      <c r="N49">
        <v>1007</v>
      </c>
      <c r="O49" t="s">
        <v>449</v>
      </c>
      <c r="P49" t="s">
        <v>449</v>
      </c>
      <c r="Q49">
        <v>1</v>
      </c>
      <c r="X49">
        <v>0.24</v>
      </c>
      <c r="Y49">
        <v>2.44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0.24</v>
      </c>
      <c r="AH49">
        <v>2</v>
      </c>
      <c r="AI49">
        <v>42106342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ROW(Source!A44)</f>
        <v>44</v>
      </c>
      <c r="B50">
        <v>42105251</v>
      </c>
      <c r="C50">
        <v>42105240</v>
      </c>
      <c r="D50">
        <v>18410572</v>
      </c>
      <c r="E50">
        <v>1</v>
      </c>
      <c r="F50">
        <v>1</v>
      </c>
      <c r="G50">
        <v>1</v>
      </c>
      <c r="H50">
        <v>1</v>
      </c>
      <c r="I50" t="s">
        <v>461</v>
      </c>
      <c r="J50" t="s">
        <v>3</v>
      </c>
      <c r="K50" t="s">
        <v>462</v>
      </c>
      <c r="L50">
        <v>1369</v>
      </c>
      <c r="N50">
        <v>1013</v>
      </c>
      <c r="O50" t="s">
        <v>437</v>
      </c>
      <c r="P50" t="s">
        <v>437</v>
      </c>
      <c r="Q50">
        <v>1</v>
      </c>
      <c r="X50">
        <v>43.56</v>
      </c>
      <c r="Y50">
        <v>0</v>
      </c>
      <c r="Z50">
        <v>0</v>
      </c>
      <c r="AA50">
        <v>0</v>
      </c>
      <c r="AB50">
        <v>254.01</v>
      </c>
      <c r="AC50">
        <v>0</v>
      </c>
      <c r="AD50">
        <v>1</v>
      </c>
      <c r="AE50">
        <v>1</v>
      </c>
      <c r="AF50" t="s">
        <v>53</v>
      </c>
      <c r="AG50">
        <v>50.094000000000001</v>
      </c>
      <c r="AH50">
        <v>2</v>
      </c>
      <c r="AI50">
        <v>42105241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ROW(Source!A44)</f>
        <v>44</v>
      </c>
      <c r="B51">
        <v>42105252</v>
      </c>
      <c r="C51">
        <v>42105240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30</v>
      </c>
      <c r="J51" t="s">
        <v>3</v>
      </c>
      <c r="K51" t="s">
        <v>440</v>
      </c>
      <c r="L51">
        <v>608254</v>
      </c>
      <c r="N51">
        <v>1013</v>
      </c>
      <c r="O51" t="s">
        <v>441</v>
      </c>
      <c r="P51" t="s">
        <v>441</v>
      </c>
      <c r="Q51">
        <v>1</v>
      </c>
      <c r="X51">
        <v>0.02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52</v>
      </c>
      <c r="AG51">
        <v>2.5000000000000001E-2</v>
      </c>
      <c r="AH51">
        <v>2</v>
      </c>
      <c r="AI51">
        <v>42105242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ROW(Source!A44)</f>
        <v>44</v>
      </c>
      <c r="B52">
        <v>42105253</v>
      </c>
      <c r="C52">
        <v>42105240</v>
      </c>
      <c r="D52">
        <v>38164733</v>
      </c>
      <c r="E52">
        <v>1</v>
      </c>
      <c r="F52">
        <v>1</v>
      </c>
      <c r="G52">
        <v>1</v>
      </c>
      <c r="H52">
        <v>2</v>
      </c>
      <c r="I52" t="s">
        <v>463</v>
      </c>
      <c r="J52" t="s">
        <v>464</v>
      </c>
      <c r="K52" t="s">
        <v>465</v>
      </c>
      <c r="L52">
        <v>1368</v>
      </c>
      <c r="N52">
        <v>1011</v>
      </c>
      <c r="O52" t="s">
        <v>445</v>
      </c>
      <c r="P52" t="s">
        <v>445</v>
      </c>
      <c r="Q52">
        <v>1</v>
      </c>
      <c r="X52">
        <v>0.02</v>
      </c>
      <c r="Y52">
        <v>0</v>
      </c>
      <c r="Z52">
        <v>27.66</v>
      </c>
      <c r="AA52">
        <v>11.6</v>
      </c>
      <c r="AB52">
        <v>0</v>
      </c>
      <c r="AC52">
        <v>0</v>
      </c>
      <c r="AD52">
        <v>1</v>
      </c>
      <c r="AE52">
        <v>0</v>
      </c>
      <c r="AF52" t="s">
        <v>52</v>
      </c>
      <c r="AG52">
        <v>2.5000000000000001E-2</v>
      </c>
      <c r="AH52">
        <v>2</v>
      </c>
      <c r="AI52">
        <v>42105243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ROW(Source!A44)</f>
        <v>44</v>
      </c>
      <c r="B53">
        <v>42105254</v>
      </c>
      <c r="C53">
        <v>42105240</v>
      </c>
      <c r="D53">
        <v>38166456</v>
      </c>
      <c r="E53">
        <v>1</v>
      </c>
      <c r="F53">
        <v>1</v>
      </c>
      <c r="G53">
        <v>1</v>
      </c>
      <c r="H53">
        <v>2</v>
      </c>
      <c r="I53" t="s">
        <v>466</v>
      </c>
      <c r="J53" t="s">
        <v>467</v>
      </c>
      <c r="K53" t="s">
        <v>468</v>
      </c>
      <c r="L53">
        <v>1368</v>
      </c>
      <c r="N53">
        <v>1011</v>
      </c>
      <c r="O53" t="s">
        <v>445</v>
      </c>
      <c r="P53" t="s">
        <v>445</v>
      </c>
      <c r="Q53">
        <v>1</v>
      </c>
      <c r="X53">
        <v>0.15</v>
      </c>
      <c r="Y53">
        <v>0</v>
      </c>
      <c r="Z53">
        <v>87.17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52</v>
      </c>
      <c r="AG53">
        <v>0.1875</v>
      </c>
      <c r="AH53">
        <v>2</v>
      </c>
      <c r="AI53">
        <v>42105244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ROW(Source!A44)</f>
        <v>44</v>
      </c>
      <c r="B54">
        <v>42105255</v>
      </c>
      <c r="C54">
        <v>42105240</v>
      </c>
      <c r="D54">
        <v>38101843</v>
      </c>
      <c r="E54">
        <v>1</v>
      </c>
      <c r="F54">
        <v>1</v>
      </c>
      <c r="G54">
        <v>1</v>
      </c>
      <c r="H54">
        <v>3</v>
      </c>
      <c r="I54" t="s">
        <v>469</v>
      </c>
      <c r="J54" t="s">
        <v>470</v>
      </c>
      <c r="K54" t="s">
        <v>471</v>
      </c>
      <c r="L54">
        <v>1327</v>
      </c>
      <c r="N54">
        <v>1005</v>
      </c>
      <c r="O54" t="s">
        <v>321</v>
      </c>
      <c r="P54" t="s">
        <v>321</v>
      </c>
      <c r="Q54">
        <v>1</v>
      </c>
      <c r="X54">
        <v>0.84</v>
      </c>
      <c r="Y54">
        <v>72.31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0.84</v>
      </c>
      <c r="AH54">
        <v>2</v>
      </c>
      <c r="AI54">
        <v>42105245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ROW(Source!A44)</f>
        <v>44</v>
      </c>
      <c r="B55">
        <v>42105256</v>
      </c>
      <c r="C55">
        <v>42105240</v>
      </c>
      <c r="D55">
        <v>38101992</v>
      </c>
      <c r="E55">
        <v>1</v>
      </c>
      <c r="F55">
        <v>1</v>
      </c>
      <c r="G55">
        <v>1</v>
      </c>
      <c r="H55">
        <v>3</v>
      </c>
      <c r="I55" t="s">
        <v>472</v>
      </c>
      <c r="J55" t="s">
        <v>473</v>
      </c>
      <c r="K55" t="s">
        <v>474</v>
      </c>
      <c r="L55">
        <v>1346</v>
      </c>
      <c r="N55">
        <v>1009</v>
      </c>
      <c r="O55" t="s">
        <v>475</v>
      </c>
      <c r="P55" t="s">
        <v>475</v>
      </c>
      <c r="Q55">
        <v>1</v>
      </c>
      <c r="X55">
        <v>0.31</v>
      </c>
      <c r="Y55">
        <v>1.81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0.31</v>
      </c>
      <c r="AH55">
        <v>2</v>
      </c>
      <c r="AI55">
        <v>42105246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ROW(Source!A44)</f>
        <v>44</v>
      </c>
      <c r="B56">
        <v>42105257</v>
      </c>
      <c r="C56">
        <v>42105240</v>
      </c>
      <c r="D56">
        <v>38103405</v>
      </c>
      <c r="E56">
        <v>1</v>
      </c>
      <c r="F56">
        <v>1</v>
      </c>
      <c r="G56">
        <v>1</v>
      </c>
      <c r="H56">
        <v>3</v>
      </c>
      <c r="I56" t="s">
        <v>61</v>
      </c>
      <c r="J56" t="s">
        <v>63</v>
      </c>
      <c r="K56" t="s">
        <v>62</v>
      </c>
      <c r="L56">
        <v>1348</v>
      </c>
      <c r="N56">
        <v>1009</v>
      </c>
      <c r="O56" t="s">
        <v>28</v>
      </c>
      <c r="P56" t="s">
        <v>28</v>
      </c>
      <c r="Q56">
        <v>1000</v>
      </c>
      <c r="X56">
        <v>0.03</v>
      </c>
      <c r="Y56">
        <v>4615.9399999999996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0.03</v>
      </c>
      <c r="AH56">
        <v>2</v>
      </c>
      <c r="AI56">
        <v>42105247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ROW(Source!A44)</f>
        <v>44</v>
      </c>
      <c r="B57">
        <v>42105258</v>
      </c>
      <c r="C57">
        <v>42105240</v>
      </c>
      <c r="D57">
        <v>38103458</v>
      </c>
      <c r="E57">
        <v>1</v>
      </c>
      <c r="F57">
        <v>1</v>
      </c>
      <c r="G57">
        <v>1</v>
      </c>
      <c r="H57">
        <v>3</v>
      </c>
      <c r="I57" t="s">
        <v>476</v>
      </c>
      <c r="J57" t="s">
        <v>477</v>
      </c>
      <c r="K57" t="s">
        <v>478</v>
      </c>
      <c r="L57">
        <v>1348</v>
      </c>
      <c r="N57">
        <v>1009</v>
      </c>
      <c r="O57" t="s">
        <v>28</v>
      </c>
      <c r="P57" t="s">
        <v>28</v>
      </c>
      <c r="Q57">
        <v>1000</v>
      </c>
      <c r="X57">
        <v>5.0999999999999997E-2</v>
      </c>
      <c r="Y57">
        <v>11927.49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5.0999999999999997E-2</v>
      </c>
      <c r="AH57">
        <v>2</v>
      </c>
      <c r="AI57">
        <v>42105248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ROW(Source!A44)</f>
        <v>44</v>
      </c>
      <c r="B58">
        <v>42105259</v>
      </c>
      <c r="C58">
        <v>42105240</v>
      </c>
      <c r="D58">
        <v>38103963</v>
      </c>
      <c r="E58">
        <v>1</v>
      </c>
      <c r="F58">
        <v>1</v>
      </c>
      <c r="G58">
        <v>1</v>
      </c>
      <c r="H58">
        <v>3</v>
      </c>
      <c r="I58" t="s">
        <v>479</v>
      </c>
      <c r="J58" t="s">
        <v>480</v>
      </c>
      <c r="K58" t="s">
        <v>481</v>
      </c>
      <c r="L58">
        <v>1346</v>
      </c>
      <c r="N58">
        <v>1009</v>
      </c>
      <c r="O58" t="s">
        <v>475</v>
      </c>
      <c r="P58" t="s">
        <v>475</v>
      </c>
      <c r="Q58">
        <v>1</v>
      </c>
      <c r="X58">
        <v>20</v>
      </c>
      <c r="Y58">
        <v>15.26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20</v>
      </c>
      <c r="AH58">
        <v>2</v>
      </c>
      <c r="AI58">
        <v>42105249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ROW(Source!A47)</f>
        <v>47</v>
      </c>
      <c r="B59">
        <v>42105284</v>
      </c>
      <c r="C59">
        <v>42105262</v>
      </c>
      <c r="D59">
        <v>18409850</v>
      </c>
      <c r="E59">
        <v>1</v>
      </c>
      <c r="F59">
        <v>1</v>
      </c>
      <c r="G59">
        <v>1</v>
      </c>
      <c r="H59">
        <v>1</v>
      </c>
      <c r="I59" t="s">
        <v>503</v>
      </c>
      <c r="J59" t="s">
        <v>3</v>
      </c>
      <c r="K59" t="s">
        <v>504</v>
      </c>
      <c r="L59">
        <v>1369</v>
      </c>
      <c r="N59">
        <v>1013</v>
      </c>
      <c r="O59" t="s">
        <v>437</v>
      </c>
      <c r="P59" t="s">
        <v>437</v>
      </c>
      <c r="Q59">
        <v>1</v>
      </c>
      <c r="X59">
        <v>105</v>
      </c>
      <c r="Y59">
        <v>0</v>
      </c>
      <c r="Z59">
        <v>0</v>
      </c>
      <c r="AA59">
        <v>0</v>
      </c>
      <c r="AB59">
        <v>263.61</v>
      </c>
      <c r="AC59">
        <v>0</v>
      </c>
      <c r="AD59">
        <v>1</v>
      </c>
      <c r="AE59">
        <v>1</v>
      </c>
      <c r="AF59" t="s">
        <v>53</v>
      </c>
      <c r="AG59">
        <v>120.74999999999999</v>
      </c>
      <c r="AH59">
        <v>2</v>
      </c>
      <c r="AI59">
        <v>42105263</v>
      </c>
      <c r="AJ59">
        <v>62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ROW(Source!A47)</f>
        <v>47</v>
      </c>
      <c r="B60">
        <v>42105285</v>
      </c>
      <c r="C60">
        <v>42105262</v>
      </c>
      <c r="D60">
        <v>38165408</v>
      </c>
      <c r="E60">
        <v>1</v>
      </c>
      <c r="F60">
        <v>1</v>
      </c>
      <c r="G60">
        <v>1</v>
      </c>
      <c r="H60">
        <v>2</v>
      </c>
      <c r="I60" t="s">
        <v>505</v>
      </c>
      <c r="J60" t="s">
        <v>506</v>
      </c>
      <c r="K60" t="s">
        <v>507</v>
      </c>
      <c r="L60">
        <v>1368</v>
      </c>
      <c r="N60">
        <v>1011</v>
      </c>
      <c r="O60" t="s">
        <v>445</v>
      </c>
      <c r="P60" t="s">
        <v>445</v>
      </c>
      <c r="Q60">
        <v>1</v>
      </c>
      <c r="X60">
        <v>2.9</v>
      </c>
      <c r="Y60">
        <v>0</v>
      </c>
      <c r="Z60">
        <v>3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52</v>
      </c>
      <c r="AG60">
        <v>3.625</v>
      </c>
      <c r="AH60">
        <v>2</v>
      </c>
      <c r="AI60">
        <v>42105264</v>
      </c>
      <c r="AJ60">
        <v>63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ROW(Source!A47)</f>
        <v>47</v>
      </c>
      <c r="B61">
        <v>42105286</v>
      </c>
      <c r="C61">
        <v>42105262</v>
      </c>
      <c r="D61">
        <v>38166159</v>
      </c>
      <c r="E61">
        <v>1</v>
      </c>
      <c r="F61">
        <v>1</v>
      </c>
      <c r="G61">
        <v>1</v>
      </c>
      <c r="H61">
        <v>2</v>
      </c>
      <c r="I61" t="s">
        <v>508</v>
      </c>
      <c r="J61" t="s">
        <v>509</v>
      </c>
      <c r="K61" t="s">
        <v>510</v>
      </c>
      <c r="L61">
        <v>1368</v>
      </c>
      <c r="N61">
        <v>1011</v>
      </c>
      <c r="O61" t="s">
        <v>445</v>
      </c>
      <c r="P61" t="s">
        <v>445</v>
      </c>
      <c r="Q61">
        <v>1</v>
      </c>
      <c r="X61">
        <v>0.25</v>
      </c>
      <c r="Y61">
        <v>0</v>
      </c>
      <c r="Z61">
        <v>33.590000000000003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52</v>
      </c>
      <c r="AG61">
        <v>0.3125</v>
      </c>
      <c r="AH61">
        <v>2</v>
      </c>
      <c r="AI61">
        <v>42105265</v>
      </c>
      <c r="AJ61">
        <v>64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ROW(Source!A47)</f>
        <v>47</v>
      </c>
      <c r="B62">
        <v>42105287</v>
      </c>
      <c r="C62">
        <v>42105262</v>
      </c>
      <c r="D62">
        <v>38166196</v>
      </c>
      <c r="E62">
        <v>1</v>
      </c>
      <c r="F62">
        <v>1</v>
      </c>
      <c r="G62">
        <v>1</v>
      </c>
      <c r="H62">
        <v>2</v>
      </c>
      <c r="I62" t="s">
        <v>511</v>
      </c>
      <c r="J62" t="s">
        <v>512</v>
      </c>
      <c r="K62" t="s">
        <v>513</v>
      </c>
      <c r="L62">
        <v>1368</v>
      </c>
      <c r="N62">
        <v>1011</v>
      </c>
      <c r="O62" t="s">
        <v>445</v>
      </c>
      <c r="P62" t="s">
        <v>445</v>
      </c>
      <c r="Q62">
        <v>1</v>
      </c>
      <c r="X62">
        <v>1.3</v>
      </c>
      <c r="Y62">
        <v>0</v>
      </c>
      <c r="Z62">
        <v>2.08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52</v>
      </c>
      <c r="AG62">
        <v>1.625</v>
      </c>
      <c r="AH62">
        <v>2</v>
      </c>
      <c r="AI62">
        <v>42105266</v>
      </c>
      <c r="AJ62">
        <v>65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ROW(Source!A47)</f>
        <v>47</v>
      </c>
      <c r="B63">
        <v>42105288</v>
      </c>
      <c r="C63">
        <v>42105262</v>
      </c>
      <c r="D63">
        <v>38102562</v>
      </c>
      <c r="E63">
        <v>1</v>
      </c>
      <c r="F63">
        <v>1</v>
      </c>
      <c r="G63">
        <v>1</v>
      </c>
      <c r="H63">
        <v>3</v>
      </c>
      <c r="I63" t="s">
        <v>514</v>
      </c>
      <c r="J63" t="s">
        <v>515</v>
      </c>
      <c r="K63" t="s">
        <v>516</v>
      </c>
      <c r="L63">
        <v>1346</v>
      </c>
      <c r="N63">
        <v>1009</v>
      </c>
      <c r="O63" t="s">
        <v>475</v>
      </c>
      <c r="P63" t="s">
        <v>475</v>
      </c>
      <c r="Q63">
        <v>1</v>
      </c>
      <c r="X63">
        <v>11</v>
      </c>
      <c r="Y63">
        <v>46.72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</v>
      </c>
      <c r="AH63">
        <v>2</v>
      </c>
      <c r="AI63">
        <v>42105267</v>
      </c>
      <c r="AJ63">
        <v>66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ROW(Source!A47)</f>
        <v>47</v>
      </c>
      <c r="B64">
        <v>42105289</v>
      </c>
      <c r="C64">
        <v>42105262</v>
      </c>
      <c r="D64">
        <v>38102571</v>
      </c>
      <c r="E64">
        <v>1</v>
      </c>
      <c r="F64">
        <v>1</v>
      </c>
      <c r="G64">
        <v>1</v>
      </c>
      <c r="H64">
        <v>3</v>
      </c>
      <c r="I64" t="s">
        <v>517</v>
      </c>
      <c r="J64" t="s">
        <v>518</v>
      </c>
      <c r="K64" t="s">
        <v>519</v>
      </c>
      <c r="L64">
        <v>1346</v>
      </c>
      <c r="N64">
        <v>1009</v>
      </c>
      <c r="O64" t="s">
        <v>475</v>
      </c>
      <c r="P64" t="s">
        <v>475</v>
      </c>
      <c r="Q64">
        <v>1</v>
      </c>
      <c r="X64">
        <v>56</v>
      </c>
      <c r="Y64">
        <v>3.18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56</v>
      </c>
      <c r="AH64">
        <v>2</v>
      </c>
      <c r="AI64">
        <v>42105268</v>
      </c>
      <c r="AJ64">
        <v>67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ROW(Source!A47)</f>
        <v>47</v>
      </c>
      <c r="B65">
        <v>42105290</v>
      </c>
      <c r="C65">
        <v>42105262</v>
      </c>
      <c r="D65">
        <v>38102594</v>
      </c>
      <c r="E65">
        <v>1</v>
      </c>
      <c r="F65">
        <v>1</v>
      </c>
      <c r="G65">
        <v>1</v>
      </c>
      <c r="H65">
        <v>3</v>
      </c>
      <c r="I65" t="s">
        <v>520</v>
      </c>
      <c r="J65" t="s">
        <v>521</v>
      </c>
      <c r="K65" t="s">
        <v>522</v>
      </c>
      <c r="L65">
        <v>1301</v>
      </c>
      <c r="N65">
        <v>1003</v>
      </c>
      <c r="O65" t="s">
        <v>168</v>
      </c>
      <c r="P65" t="s">
        <v>168</v>
      </c>
      <c r="Q65">
        <v>1</v>
      </c>
      <c r="X65">
        <v>123</v>
      </c>
      <c r="Y65">
        <v>0.17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123</v>
      </c>
      <c r="AH65">
        <v>2</v>
      </c>
      <c r="AI65">
        <v>42105269</v>
      </c>
      <c r="AJ65">
        <v>68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ROW(Source!A47)</f>
        <v>47</v>
      </c>
      <c r="B66">
        <v>42105291</v>
      </c>
      <c r="C66">
        <v>42105262</v>
      </c>
      <c r="D66">
        <v>38102600</v>
      </c>
      <c r="E66">
        <v>1</v>
      </c>
      <c r="F66">
        <v>1</v>
      </c>
      <c r="G66">
        <v>1</v>
      </c>
      <c r="H66">
        <v>3</v>
      </c>
      <c r="I66" t="s">
        <v>523</v>
      </c>
      <c r="J66" t="s">
        <v>524</v>
      </c>
      <c r="K66" t="s">
        <v>525</v>
      </c>
      <c r="L66">
        <v>1308</v>
      </c>
      <c r="N66">
        <v>1003</v>
      </c>
      <c r="O66" t="s">
        <v>236</v>
      </c>
      <c r="P66" t="s">
        <v>236</v>
      </c>
      <c r="Q66">
        <v>100</v>
      </c>
      <c r="X66">
        <v>1.35</v>
      </c>
      <c r="Y66">
        <v>174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1.35</v>
      </c>
      <c r="AH66">
        <v>2</v>
      </c>
      <c r="AI66">
        <v>42105270</v>
      </c>
      <c r="AJ66">
        <v>69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ROW(Source!A47)</f>
        <v>47</v>
      </c>
      <c r="B67">
        <v>42105292</v>
      </c>
      <c r="C67">
        <v>42105262</v>
      </c>
      <c r="D67">
        <v>38102604</v>
      </c>
      <c r="E67">
        <v>1</v>
      </c>
      <c r="F67">
        <v>1</v>
      </c>
      <c r="G67">
        <v>1</v>
      </c>
      <c r="H67">
        <v>3</v>
      </c>
      <c r="I67" t="s">
        <v>526</v>
      </c>
      <c r="J67" t="s">
        <v>527</v>
      </c>
      <c r="K67" t="s">
        <v>528</v>
      </c>
      <c r="L67">
        <v>1301</v>
      </c>
      <c r="N67">
        <v>1003</v>
      </c>
      <c r="O67" t="s">
        <v>168</v>
      </c>
      <c r="P67" t="s">
        <v>168</v>
      </c>
      <c r="Q67">
        <v>1</v>
      </c>
      <c r="X67">
        <v>135</v>
      </c>
      <c r="Y67">
        <v>0.39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135</v>
      </c>
      <c r="AH67">
        <v>2</v>
      </c>
      <c r="AI67">
        <v>42105271</v>
      </c>
      <c r="AJ67">
        <v>70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ROW(Source!A47)</f>
        <v>47</v>
      </c>
      <c r="B68">
        <v>42105293</v>
      </c>
      <c r="C68">
        <v>42105262</v>
      </c>
      <c r="D68">
        <v>38102633</v>
      </c>
      <c r="E68">
        <v>1</v>
      </c>
      <c r="F68">
        <v>1</v>
      </c>
      <c r="G68">
        <v>1</v>
      </c>
      <c r="H68">
        <v>3</v>
      </c>
      <c r="I68" t="s">
        <v>529</v>
      </c>
      <c r="J68" t="s">
        <v>530</v>
      </c>
      <c r="K68" t="s">
        <v>531</v>
      </c>
      <c r="L68">
        <v>1327</v>
      </c>
      <c r="N68">
        <v>1005</v>
      </c>
      <c r="O68" t="s">
        <v>321</v>
      </c>
      <c r="P68" t="s">
        <v>321</v>
      </c>
      <c r="Q68">
        <v>1</v>
      </c>
      <c r="X68">
        <v>111</v>
      </c>
      <c r="Y68">
        <v>25.2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111</v>
      </c>
      <c r="AH68">
        <v>2</v>
      </c>
      <c r="AI68">
        <v>42105272</v>
      </c>
      <c r="AJ68">
        <v>71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ROW(Source!A47)</f>
        <v>47</v>
      </c>
      <c r="B69">
        <v>42105294</v>
      </c>
      <c r="C69">
        <v>42105262</v>
      </c>
      <c r="D69">
        <v>38102694</v>
      </c>
      <c r="E69">
        <v>1</v>
      </c>
      <c r="F69">
        <v>1</v>
      </c>
      <c r="G69">
        <v>1</v>
      </c>
      <c r="H69">
        <v>3</v>
      </c>
      <c r="I69" t="s">
        <v>532</v>
      </c>
      <c r="J69" t="s">
        <v>533</v>
      </c>
      <c r="K69" t="s">
        <v>534</v>
      </c>
      <c r="L69">
        <v>1355</v>
      </c>
      <c r="N69">
        <v>1010</v>
      </c>
      <c r="O69" t="s">
        <v>105</v>
      </c>
      <c r="P69" t="s">
        <v>105</v>
      </c>
      <c r="Q69">
        <v>100</v>
      </c>
      <c r="X69">
        <v>3.68</v>
      </c>
      <c r="Y69">
        <v>2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3.68</v>
      </c>
      <c r="AH69">
        <v>2</v>
      </c>
      <c r="AI69">
        <v>42105273</v>
      </c>
      <c r="AJ69">
        <v>72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ROW(Source!A47)</f>
        <v>47</v>
      </c>
      <c r="B70">
        <v>42105295</v>
      </c>
      <c r="C70">
        <v>42105262</v>
      </c>
      <c r="D70">
        <v>38102699</v>
      </c>
      <c r="E70">
        <v>1</v>
      </c>
      <c r="F70">
        <v>1</v>
      </c>
      <c r="G70">
        <v>1</v>
      </c>
      <c r="H70">
        <v>3</v>
      </c>
      <c r="I70" t="s">
        <v>535</v>
      </c>
      <c r="J70" t="s">
        <v>536</v>
      </c>
      <c r="K70" t="s">
        <v>537</v>
      </c>
      <c r="L70">
        <v>1355</v>
      </c>
      <c r="N70">
        <v>1010</v>
      </c>
      <c r="O70" t="s">
        <v>105</v>
      </c>
      <c r="P70" t="s">
        <v>105</v>
      </c>
      <c r="Q70">
        <v>100</v>
      </c>
      <c r="X70">
        <v>31.32</v>
      </c>
      <c r="Y70">
        <v>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31.32</v>
      </c>
      <c r="AH70">
        <v>2</v>
      </c>
      <c r="AI70">
        <v>42105274</v>
      </c>
      <c r="AJ70">
        <v>73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ROW(Source!A47)</f>
        <v>47</v>
      </c>
      <c r="B71">
        <v>42105296</v>
      </c>
      <c r="C71">
        <v>42105262</v>
      </c>
      <c r="D71">
        <v>38102701</v>
      </c>
      <c r="E71">
        <v>1</v>
      </c>
      <c r="F71">
        <v>1</v>
      </c>
      <c r="G71">
        <v>1</v>
      </c>
      <c r="H71">
        <v>3</v>
      </c>
      <c r="I71" t="s">
        <v>538</v>
      </c>
      <c r="J71" t="s">
        <v>539</v>
      </c>
      <c r="K71" t="s">
        <v>540</v>
      </c>
      <c r="L71">
        <v>1355</v>
      </c>
      <c r="N71">
        <v>1010</v>
      </c>
      <c r="O71" t="s">
        <v>105</v>
      </c>
      <c r="P71" t="s">
        <v>105</v>
      </c>
      <c r="Q71">
        <v>100</v>
      </c>
      <c r="X71">
        <v>0.67</v>
      </c>
      <c r="Y71">
        <v>68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0.67</v>
      </c>
      <c r="AH71">
        <v>2</v>
      </c>
      <c r="AI71">
        <v>42105275</v>
      </c>
      <c r="AJ71">
        <v>74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ROW(Source!A47)</f>
        <v>47</v>
      </c>
      <c r="B72">
        <v>42105297</v>
      </c>
      <c r="C72">
        <v>42105262</v>
      </c>
      <c r="D72">
        <v>38102702</v>
      </c>
      <c r="E72">
        <v>1</v>
      </c>
      <c r="F72">
        <v>1</v>
      </c>
      <c r="G72">
        <v>1</v>
      </c>
      <c r="H72">
        <v>3</v>
      </c>
      <c r="I72" t="s">
        <v>541</v>
      </c>
      <c r="J72" t="s">
        <v>542</v>
      </c>
      <c r="K72" t="s">
        <v>543</v>
      </c>
      <c r="L72">
        <v>1355</v>
      </c>
      <c r="N72">
        <v>1010</v>
      </c>
      <c r="O72" t="s">
        <v>105</v>
      </c>
      <c r="P72" t="s">
        <v>105</v>
      </c>
      <c r="Q72">
        <v>100</v>
      </c>
      <c r="X72">
        <v>3.22</v>
      </c>
      <c r="Y72">
        <v>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3.22</v>
      </c>
      <c r="AH72">
        <v>2</v>
      </c>
      <c r="AI72">
        <v>42105276</v>
      </c>
      <c r="AJ72">
        <v>75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ROW(Source!A47)</f>
        <v>47</v>
      </c>
      <c r="B73">
        <v>42105298</v>
      </c>
      <c r="C73">
        <v>42105262</v>
      </c>
      <c r="D73">
        <v>38120943</v>
      </c>
      <c r="E73">
        <v>1</v>
      </c>
      <c r="F73">
        <v>1</v>
      </c>
      <c r="G73">
        <v>1</v>
      </c>
      <c r="H73">
        <v>3</v>
      </c>
      <c r="I73" t="s">
        <v>544</v>
      </c>
      <c r="J73" t="s">
        <v>545</v>
      </c>
      <c r="K73" t="s">
        <v>546</v>
      </c>
      <c r="L73">
        <v>1301</v>
      </c>
      <c r="N73">
        <v>1003</v>
      </c>
      <c r="O73" t="s">
        <v>168</v>
      </c>
      <c r="P73" t="s">
        <v>168</v>
      </c>
      <c r="Q73">
        <v>1</v>
      </c>
      <c r="X73">
        <v>136</v>
      </c>
      <c r="Y73">
        <v>4.18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136</v>
      </c>
      <c r="AH73">
        <v>2</v>
      </c>
      <c r="AI73">
        <v>42105277</v>
      </c>
      <c r="AJ73">
        <v>76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ROW(Source!A47)</f>
        <v>47</v>
      </c>
      <c r="B74">
        <v>42105299</v>
      </c>
      <c r="C74">
        <v>42105262</v>
      </c>
      <c r="D74">
        <v>38120945</v>
      </c>
      <c r="E74">
        <v>1</v>
      </c>
      <c r="F74">
        <v>1</v>
      </c>
      <c r="G74">
        <v>1</v>
      </c>
      <c r="H74">
        <v>3</v>
      </c>
      <c r="I74" t="s">
        <v>547</v>
      </c>
      <c r="J74" t="s">
        <v>548</v>
      </c>
      <c r="K74" t="s">
        <v>549</v>
      </c>
      <c r="L74">
        <v>1301</v>
      </c>
      <c r="N74">
        <v>1003</v>
      </c>
      <c r="O74" t="s">
        <v>168</v>
      </c>
      <c r="P74" t="s">
        <v>168</v>
      </c>
      <c r="Q74">
        <v>1</v>
      </c>
      <c r="X74">
        <v>285</v>
      </c>
      <c r="Y74">
        <v>5.74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285</v>
      </c>
      <c r="AH74">
        <v>2</v>
      </c>
      <c r="AI74">
        <v>42105278</v>
      </c>
      <c r="AJ74">
        <v>77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ROW(Source!A47)</f>
        <v>47</v>
      </c>
      <c r="B75">
        <v>42105300</v>
      </c>
      <c r="C75">
        <v>42105262</v>
      </c>
      <c r="D75">
        <v>38120957</v>
      </c>
      <c r="E75">
        <v>1</v>
      </c>
      <c r="F75">
        <v>1</v>
      </c>
      <c r="G75">
        <v>1</v>
      </c>
      <c r="H75">
        <v>3</v>
      </c>
      <c r="I75" t="s">
        <v>550</v>
      </c>
      <c r="J75" t="s">
        <v>551</v>
      </c>
      <c r="K75" t="s">
        <v>552</v>
      </c>
      <c r="L75">
        <v>1355</v>
      </c>
      <c r="N75">
        <v>1010</v>
      </c>
      <c r="O75" t="s">
        <v>105</v>
      </c>
      <c r="P75" t="s">
        <v>105</v>
      </c>
      <c r="Q75">
        <v>100</v>
      </c>
      <c r="X75">
        <v>0.67</v>
      </c>
      <c r="Y75">
        <v>132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0.67</v>
      </c>
      <c r="AH75">
        <v>2</v>
      </c>
      <c r="AI75">
        <v>42105279</v>
      </c>
      <c r="AJ75">
        <v>78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ROW(Source!A47)</f>
        <v>47</v>
      </c>
      <c r="B76">
        <v>42105301</v>
      </c>
      <c r="C76">
        <v>42105262</v>
      </c>
      <c r="D76">
        <v>38120963</v>
      </c>
      <c r="E76">
        <v>1</v>
      </c>
      <c r="F76">
        <v>1</v>
      </c>
      <c r="G76">
        <v>1</v>
      </c>
      <c r="H76">
        <v>3</v>
      </c>
      <c r="I76" t="s">
        <v>553</v>
      </c>
      <c r="J76" t="s">
        <v>554</v>
      </c>
      <c r="K76" t="s">
        <v>555</v>
      </c>
      <c r="L76">
        <v>1355</v>
      </c>
      <c r="N76">
        <v>1010</v>
      </c>
      <c r="O76" t="s">
        <v>105</v>
      </c>
      <c r="P76" t="s">
        <v>105</v>
      </c>
      <c r="Q76">
        <v>100</v>
      </c>
      <c r="X76">
        <v>1.59</v>
      </c>
      <c r="Y76">
        <v>168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1.59</v>
      </c>
      <c r="AH76">
        <v>2</v>
      </c>
      <c r="AI76">
        <v>42105280</v>
      </c>
      <c r="AJ76">
        <v>79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ROW(Source!A47)</f>
        <v>47</v>
      </c>
      <c r="B77">
        <v>42105302</v>
      </c>
      <c r="C77">
        <v>42105262</v>
      </c>
      <c r="D77">
        <v>38120968</v>
      </c>
      <c r="E77">
        <v>1</v>
      </c>
      <c r="F77">
        <v>1</v>
      </c>
      <c r="G77">
        <v>1</v>
      </c>
      <c r="H77">
        <v>3</v>
      </c>
      <c r="I77" t="s">
        <v>556</v>
      </c>
      <c r="J77" t="s">
        <v>557</v>
      </c>
      <c r="K77" t="s">
        <v>558</v>
      </c>
      <c r="L77">
        <v>1355</v>
      </c>
      <c r="N77">
        <v>1010</v>
      </c>
      <c r="O77" t="s">
        <v>105</v>
      </c>
      <c r="P77" t="s">
        <v>105</v>
      </c>
      <c r="Q77">
        <v>100</v>
      </c>
      <c r="X77">
        <v>0.54</v>
      </c>
      <c r="Y77">
        <v>62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0.54</v>
      </c>
      <c r="AH77">
        <v>2</v>
      </c>
      <c r="AI77">
        <v>42105281</v>
      </c>
      <c r="AJ77">
        <v>80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ROW(Source!A47)</f>
        <v>47</v>
      </c>
      <c r="B78">
        <v>42105303</v>
      </c>
      <c r="C78">
        <v>42105262</v>
      </c>
      <c r="D78">
        <v>38122157</v>
      </c>
      <c r="E78">
        <v>1</v>
      </c>
      <c r="F78">
        <v>1</v>
      </c>
      <c r="G78">
        <v>1</v>
      </c>
      <c r="H78">
        <v>3</v>
      </c>
      <c r="I78" t="s">
        <v>749</v>
      </c>
      <c r="J78" t="s">
        <v>750</v>
      </c>
      <c r="K78" t="s">
        <v>751</v>
      </c>
      <c r="L78">
        <v>1354</v>
      </c>
      <c r="N78">
        <v>1010</v>
      </c>
      <c r="O78" t="s">
        <v>133</v>
      </c>
      <c r="P78" t="s">
        <v>133</v>
      </c>
      <c r="Q78">
        <v>1</v>
      </c>
      <c r="X78">
        <v>67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 t="s">
        <v>3</v>
      </c>
      <c r="AG78">
        <v>67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ROW(Source!A47)</f>
        <v>47</v>
      </c>
      <c r="B79">
        <v>42105304</v>
      </c>
      <c r="C79">
        <v>42105262</v>
      </c>
      <c r="D79">
        <v>38140638</v>
      </c>
      <c r="E79">
        <v>1</v>
      </c>
      <c r="F79">
        <v>1</v>
      </c>
      <c r="G79">
        <v>1</v>
      </c>
      <c r="H79">
        <v>3</v>
      </c>
      <c r="I79" t="s">
        <v>450</v>
      </c>
      <c r="J79" t="s">
        <v>451</v>
      </c>
      <c r="K79" t="s">
        <v>452</v>
      </c>
      <c r="L79">
        <v>1339</v>
      </c>
      <c r="N79">
        <v>1007</v>
      </c>
      <c r="O79" t="s">
        <v>449</v>
      </c>
      <c r="P79" t="s">
        <v>449</v>
      </c>
      <c r="Q79">
        <v>1</v>
      </c>
      <c r="X79">
        <v>4.4999999999999998E-2</v>
      </c>
      <c r="Y79">
        <v>2.44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4.4999999999999998E-2</v>
      </c>
      <c r="AH79">
        <v>2</v>
      </c>
      <c r="AI79">
        <v>42105283</v>
      </c>
      <c r="AJ79">
        <v>82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ROW(Source!A49)</f>
        <v>49</v>
      </c>
      <c r="B80">
        <v>42105317</v>
      </c>
      <c r="C80">
        <v>42105306</v>
      </c>
      <c r="D80">
        <v>18410572</v>
      </c>
      <c r="E80">
        <v>1</v>
      </c>
      <c r="F80">
        <v>1</v>
      </c>
      <c r="G80">
        <v>1</v>
      </c>
      <c r="H80">
        <v>1</v>
      </c>
      <c r="I80" t="s">
        <v>461</v>
      </c>
      <c r="J80" t="s">
        <v>3</v>
      </c>
      <c r="K80" t="s">
        <v>462</v>
      </c>
      <c r="L80">
        <v>1369</v>
      </c>
      <c r="N80">
        <v>1013</v>
      </c>
      <c r="O80" t="s">
        <v>437</v>
      </c>
      <c r="P80" t="s">
        <v>437</v>
      </c>
      <c r="Q80">
        <v>1</v>
      </c>
      <c r="X80">
        <v>63</v>
      </c>
      <c r="Y80">
        <v>0</v>
      </c>
      <c r="Z80">
        <v>0</v>
      </c>
      <c r="AA80">
        <v>0</v>
      </c>
      <c r="AB80">
        <v>254.01</v>
      </c>
      <c r="AC80">
        <v>0</v>
      </c>
      <c r="AD80">
        <v>1</v>
      </c>
      <c r="AE80">
        <v>1</v>
      </c>
      <c r="AF80" t="s">
        <v>53</v>
      </c>
      <c r="AG80">
        <v>72.449999999999989</v>
      </c>
      <c r="AH80">
        <v>2</v>
      </c>
      <c r="AI80">
        <v>42105307</v>
      </c>
      <c r="AJ80">
        <v>83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ROW(Source!A49)</f>
        <v>49</v>
      </c>
      <c r="B81">
        <v>42105318</v>
      </c>
      <c r="C81">
        <v>42105306</v>
      </c>
      <c r="D81">
        <v>121548</v>
      </c>
      <c r="E81">
        <v>1</v>
      </c>
      <c r="F81">
        <v>1</v>
      </c>
      <c r="G81">
        <v>1</v>
      </c>
      <c r="H81">
        <v>1</v>
      </c>
      <c r="I81" t="s">
        <v>30</v>
      </c>
      <c r="J81" t="s">
        <v>3</v>
      </c>
      <c r="K81" t="s">
        <v>440</v>
      </c>
      <c r="L81">
        <v>608254</v>
      </c>
      <c r="N81">
        <v>1013</v>
      </c>
      <c r="O81" t="s">
        <v>441</v>
      </c>
      <c r="P81" t="s">
        <v>441</v>
      </c>
      <c r="Q81">
        <v>1</v>
      </c>
      <c r="X81">
        <v>0.02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52</v>
      </c>
      <c r="AG81">
        <v>2.5000000000000001E-2</v>
      </c>
      <c r="AH81">
        <v>2</v>
      </c>
      <c r="AI81">
        <v>42105308</v>
      </c>
      <c r="AJ81">
        <v>84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ROW(Source!A49)</f>
        <v>49</v>
      </c>
      <c r="B82">
        <v>42105319</v>
      </c>
      <c r="C82">
        <v>42105306</v>
      </c>
      <c r="D82">
        <v>38164733</v>
      </c>
      <c r="E82">
        <v>1</v>
      </c>
      <c r="F82">
        <v>1</v>
      </c>
      <c r="G82">
        <v>1</v>
      </c>
      <c r="H82">
        <v>2</v>
      </c>
      <c r="I82" t="s">
        <v>463</v>
      </c>
      <c r="J82" t="s">
        <v>464</v>
      </c>
      <c r="K82" t="s">
        <v>465</v>
      </c>
      <c r="L82">
        <v>1368</v>
      </c>
      <c r="N82">
        <v>1011</v>
      </c>
      <c r="O82" t="s">
        <v>445</v>
      </c>
      <c r="P82" t="s">
        <v>445</v>
      </c>
      <c r="Q82">
        <v>1</v>
      </c>
      <c r="X82">
        <v>0.02</v>
      </c>
      <c r="Y82">
        <v>0</v>
      </c>
      <c r="Z82">
        <v>27.66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52</v>
      </c>
      <c r="AG82">
        <v>2.5000000000000001E-2</v>
      </c>
      <c r="AH82">
        <v>2</v>
      </c>
      <c r="AI82">
        <v>42105309</v>
      </c>
      <c r="AJ82">
        <v>85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ROW(Source!A49)</f>
        <v>49</v>
      </c>
      <c r="B83">
        <v>42105320</v>
      </c>
      <c r="C83">
        <v>42105306</v>
      </c>
      <c r="D83">
        <v>38166456</v>
      </c>
      <c r="E83">
        <v>1</v>
      </c>
      <c r="F83">
        <v>1</v>
      </c>
      <c r="G83">
        <v>1</v>
      </c>
      <c r="H83">
        <v>2</v>
      </c>
      <c r="I83" t="s">
        <v>466</v>
      </c>
      <c r="J83" t="s">
        <v>467</v>
      </c>
      <c r="K83" t="s">
        <v>468</v>
      </c>
      <c r="L83">
        <v>1368</v>
      </c>
      <c r="N83">
        <v>1011</v>
      </c>
      <c r="O83" t="s">
        <v>445</v>
      </c>
      <c r="P83" t="s">
        <v>445</v>
      </c>
      <c r="Q83">
        <v>1</v>
      </c>
      <c r="X83">
        <v>0.16</v>
      </c>
      <c r="Y83">
        <v>0</v>
      </c>
      <c r="Z83">
        <v>87.17</v>
      </c>
      <c r="AA83">
        <v>11.6</v>
      </c>
      <c r="AB83">
        <v>0</v>
      </c>
      <c r="AC83">
        <v>0</v>
      </c>
      <c r="AD83">
        <v>1</v>
      </c>
      <c r="AE83">
        <v>0</v>
      </c>
      <c r="AF83" t="s">
        <v>52</v>
      </c>
      <c r="AG83">
        <v>0.2</v>
      </c>
      <c r="AH83">
        <v>2</v>
      </c>
      <c r="AI83">
        <v>42105310</v>
      </c>
      <c r="AJ83">
        <v>86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ROW(Source!A49)</f>
        <v>49</v>
      </c>
      <c r="B84">
        <v>42105321</v>
      </c>
      <c r="C84">
        <v>42105306</v>
      </c>
      <c r="D84">
        <v>38101843</v>
      </c>
      <c r="E84">
        <v>1</v>
      </c>
      <c r="F84">
        <v>1</v>
      </c>
      <c r="G84">
        <v>1</v>
      </c>
      <c r="H84">
        <v>3</v>
      </c>
      <c r="I84" t="s">
        <v>469</v>
      </c>
      <c r="J84" t="s">
        <v>470</v>
      </c>
      <c r="K84" t="s">
        <v>471</v>
      </c>
      <c r="L84">
        <v>1327</v>
      </c>
      <c r="N84">
        <v>1005</v>
      </c>
      <c r="O84" t="s">
        <v>321</v>
      </c>
      <c r="P84" t="s">
        <v>321</v>
      </c>
      <c r="Q84">
        <v>1</v>
      </c>
      <c r="X84">
        <v>0.84</v>
      </c>
      <c r="Y84">
        <v>72.31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0.84</v>
      </c>
      <c r="AH84">
        <v>2</v>
      </c>
      <c r="AI84">
        <v>42105311</v>
      </c>
      <c r="AJ84">
        <v>87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ROW(Source!A49)</f>
        <v>49</v>
      </c>
      <c r="B85">
        <v>42105322</v>
      </c>
      <c r="C85">
        <v>42105306</v>
      </c>
      <c r="D85">
        <v>38101992</v>
      </c>
      <c r="E85">
        <v>1</v>
      </c>
      <c r="F85">
        <v>1</v>
      </c>
      <c r="G85">
        <v>1</v>
      </c>
      <c r="H85">
        <v>3</v>
      </c>
      <c r="I85" t="s">
        <v>472</v>
      </c>
      <c r="J85" t="s">
        <v>473</v>
      </c>
      <c r="K85" t="s">
        <v>474</v>
      </c>
      <c r="L85">
        <v>1346</v>
      </c>
      <c r="N85">
        <v>1009</v>
      </c>
      <c r="O85" t="s">
        <v>475</v>
      </c>
      <c r="P85" t="s">
        <v>475</v>
      </c>
      <c r="Q85">
        <v>1</v>
      </c>
      <c r="X85">
        <v>0.31</v>
      </c>
      <c r="Y85">
        <v>1.81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0.31</v>
      </c>
      <c r="AH85">
        <v>2</v>
      </c>
      <c r="AI85">
        <v>42105312</v>
      </c>
      <c r="AJ85">
        <v>88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ROW(Source!A49)</f>
        <v>49</v>
      </c>
      <c r="B86">
        <v>42105323</v>
      </c>
      <c r="C86">
        <v>42105306</v>
      </c>
      <c r="D86">
        <v>38103405</v>
      </c>
      <c r="E86">
        <v>1</v>
      </c>
      <c r="F86">
        <v>1</v>
      </c>
      <c r="G86">
        <v>1</v>
      </c>
      <c r="H86">
        <v>3</v>
      </c>
      <c r="I86" t="s">
        <v>61</v>
      </c>
      <c r="J86" t="s">
        <v>63</v>
      </c>
      <c r="K86" t="s">
        <v>62</v>
      </c>
      <c r="L86">
        <v>1348</v>
      </c>
      <c r="N86">
        <v>1009</v>
      </c>
      <c r="O86" t="s">
        <v>28</v>
      </c>
      <c r="P86" t="s">
        <v>28</v>
      </c>
      <c r="Q86">
        <v>1000</v>
      </c>
      <c r="X86">
        <v>3.3000000000000002E-2</v>
      </c>
      <c r="Y86">
        <v>4615.9399999999996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3.3000000000000002E-2</v>
      </c>
      <c r="AH86">
        <v>2</v>
      </c>
      <c r="AI86">
        <v>42105313</v>
      </c>
      <c r="AJ86">
        <v>89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ROW(Source!A49)</f>
        <v>49</v>
      </c>
      <c r="B87">
        <v>42105324</v>
      </c>
      <c r="C87">
        <v>42105306</v>
      </c>
      <c r="D87">
        <v>38103458</v>
      </c>
      <c r="E87">
        <v>1</v>
      </c>
      <c r="F87">
        <v>1</v>
      </c>
      <c r="G87">
        <v>1</v>
      </c>
      <c r="H87">
        <v>3</v>
      </c>
      <c r="I87" t="s">
        <v>476</v>
      </c>
      <c r="J87" t="s">
        <v>477</v>
      </c>
      <c r="K87" t="s">
        <v>478</v>
      </c>
      <c r="L87">
        <v>1348</v>
      </c>
      <c r="N87">
        <v>1009</v>
      </c>
      <c r="O87" t="s">
        <v>28</v>
      </c>
      <c r="P87" t="s">
        <v>28</v>
      </c>
      <c r="Q87">
        <v>1000</v>
      </c>
      <c r="X87">
        <v>5.5E-2</v>
      </c>
      <c r="Y87">
        <v>11927.49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5.5E-2</v>
      </c>
      <c r="AH87">
        <v>2</v>
      </c>
      <c r="AI87">
        <v>42105314</v>
      </c>
      <c r="AJ87">
        <v>90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ROW(Source!A49)</f>
        <v>49</v>
      </c>
      <c r="B88">
        <v>42105325</v>
      </c>
      <c r="C88">
        <v>42105306</v>
      </c>
      <c r="D88">
        <v>38103963</v>
      </c>
      <c r="E88">
        <v>1</v>
      </c>
      <c r="F88">
        <v>1</v>
      </c>
      <c r="G88">
        <v>1</v>
      </c>
      <c r="H88">
        <v>3</v>
      </c>
      <c r="I88" t="s">
        <v>479</v>
      </c>
      <c r="J88" t="s">
        <v>480</v>
      </c>
      <c r="K88" t="s">
        <v>481</v>
      </c>
      <c r="L88">
        <v>1346</v>
      </c>
      <c r="N88">
        <v>1009</v>
      </c>
      <c r="O88" t="s">
        <v>475</v>
      </c>
      <c r="P88" t="s">
        <v>475</v>
      </c>
      <c r="Q88">
        <v>1</v>
      </c>
      <c r="X88">
        <v>22</v>
      </c>
      <c r="Y88">
        <v>15.26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22</v>
      </c>
      <c r="AH88">
        <v>2</v>
      </c>
      <c r="AI88">
        <v>42105315</v>
      </c>
      <c r="AJ88">
        <v>91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ROW(Source!A52)</f>
        <v>52</v>
      </c>
      <c r="B89">
        <v>42105332</v>
      </c>
      <c r="C89">
        <v>42105328</v>
      </c>
      <c r="D89">
        <v>18406804</v>
      </c>
      <c r="E89">
        <v>1</v>
      </c>
      <c r="F89">
        <v>1</v>
      </c>
      <c r="G89">
        <v>1</v>
      </c>
      <c r="H89">
        <v>1</v>
      </c>
      <c r="I89" t="s">
        <v>435</v>
      </c>
      <c r="J89" t="s">
        <v>3</v>
      </c>
      <c r="K89" t="s">
        <v>436</v>
      </c>
      <c r="L89">
        <v>1369</v>
      </c>
      <c r="N89">
        <v>1013</v>
      </c>
      <c r="O89" t="s">
        <v>437</v>
      </c>
      <c r="P89" t="s">
        <v>437</v>
      </c>
      <c r="Q89">
        <v>1</v>
      </c>
      <c r="X89">
        <v>6.32</v>
      </c>
      <c r="Y89">
        <v>0</v>
      </c>
      <c r="Z89">
        <v>0</v>
      </c>
      <c r="AA89">
        <v>0</v>
      </c>
      <c r="AB89">
        <v>226.69</v>
      </c>
      <c r="AC89">
        <v>0</v>
      </c>
      <c r="AD89">
        <v>1</v>
      </c>
      <c r="AE89">
        <v>1</v>
      </c>
      <c r="AF89" t="s">
        <v>3</v>
      </c>
      <c r="AG89">
        <v>6.32</v>
      </c>
      <c r="AH89">
        <v>2</v>
      </c>
      <c r="AI89">
        <v>42105329</v>
      </c>
      <c r="AJ89">
        <v>93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ROW(Source!A52)</f>
        <v>52</v>
      </c>
      <c r="B90">
        <v>42105333</v>
      </c>
      <c r="C90">
        <v>42105328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30</v>
      </c>
      <c r="J90" t="s">
        <v>3</v>
      </c>
      <c r="K90" t="s">
        <v>440</v>
      </c>
      <c r="L90">
        <v>608254</v>
      </c>
      <c r="N90">
        <v>1013</v>
      </c>
      <c r="O90" t="s">
        <v>441</v>
      </c>
      <c r="P90" t="s">
        <v>441</v>
      </c>
      <c r="Q90">
        <v>1</v>
      </c>
      <c r="X90">
        <v>0.03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0.03</v>
      </c>
      <c r="AH90">
        <v>2</v>
      </c>
      <c r="AI90">
        <v>42105330</v>
      </c>
      <c r="AJ90">
        <v>94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ROW(Source!A52)</f>
        <v>52</v>
      </c>
      <c r="B91">
        <v>42105334</v>
      </c>
      <c r="C91">
        <v>42105328</v>
      </c>
      <c r="D91">
        <v>38164735</v>
      </c>
      <c r="E91">
        <v>1</v>
      </c>
      <c r="F91">
        <v>1</v>
      </c>
      <c r="G91">
        <v>1</v>
      </c>
      <c r="H91">
        <v>2</v>
      </c>
      <c r="I91" t="s">
        <v>442</v>
      </c>
      <c r="J91" t="s">
        <v>443</v>
      </c>
      <c r="K91" t="s">
        <v>444</v>
      </c>
      <c r="L91">
        <v>1368</v>
      </c>
      <c r="N91">
        <v>1011</v>
      </c>
      <c r="O91" t="s">
        <v>445</v>
      </c>
      <c r="P91" t="s">
        <v>445</v>
      </c>
      <c r="Q91">
        <v>1</v>
      </c>
      <c r="X91">
        <v>0.03</v>
      </c>
      <c r="Y91">
        <v>0</v>
      </c>
      <c r="Z91">
        <v>31.26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0.03</v>
      </c>
      <c r="AH91">
        <v>2</v>
      </c>
      <c r="AI91">
        <v>42105331</v>
      </c>
      <c r="AJ91">
        <v>95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ROW(Source!A53)</f>
        <v>53</v>
      </c>
      <c r="B92">
        <v>42105339</v>
      </c>
      <c r="C92">
        <v>42105335</v>
      </c>
      <c r="D92">
        <v>18408066</v>
      </c>
      <c r="E92">
        <v>1</v>
      </c>
      <c r="F92">
        <v>1</v>
      </c>
      <c r="G92">
        <v>1</v>
      </c>
      <c r="H92">
        <v>1</v>
      </c>
      <c r="I92" t="s">
        <v>559</v>
      </c>
      <c r="J92" t="s">
        <v>3</v>
      </c>
      <c r="K92" t="s">
        <v>560</v>
      </c>
      <c r="L92">
        <v>1369</v>
      </c>
      <c r="N92">
        <v>1013</v>
      </c>
      <c r="O92" t="s">
        <v>437</v>
      </c>
      <c r="P92" t="s">
        <v>437</v>
      </c>
      <c r="Q92">
        <v>1</v>
      </c>
      <c r="X92">
        <v>17.89</v>
      </c>
      <c r="Y92">
        <v>0</v>
      </c>
      <c r="Z92">
        <v>0</v>
      </c>
      <c r="AA92">
        <v>0</v>
      </c>
      <c r="AB92">
        <v>233.09</v>
      </c>
      <c r="AC92">
        <v>0</v>
      </c>
      <c r="AD92">
        <v>1</v>
      </c>
      <c r="AE92">
        <v>1</v>
      </c>
      <c r="AF92" t="s">
        <v>3</v>
      </c>
      <c r="AG92">
        <v>17.89</v>
      </c>
      <c r="AH92">
        <v>2</v>
      </c>
      <c r="AI92">
        <v>42105336</v>
      </c>
      <c r="AJ92">
        <v>96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ROW(Source!A53)</f>
        <v>53</v>
      </c>
      <c r="B93">
        <v>42105340</v>
      </c>
      <c r="C93">
        <v>42105335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30</v>
      </c>
      <c r="J93" t="s">
        <v>3</v>
      </c>
      <c r="K93" t="s">
        <v>440</v>
      </c>
      <c r="L93">
        <v>608254</v>
      </c>
      <c r="N93">
        <v>1013</v>
      </c>
      <c r="O93" t="s">
        <v>441</v>
      </c>
      <c r="P93" t="s">
        <v>441</v>
      </c>
      <c r="Q93">
        <v>1</v>
      </c>
      <c r="X93">
        <v>0.08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3</v>
      </c>
      <c r="AG93">
        <v>0.08</v>
      </c>
      <c r="AH93">
        <v>2</v>
      </c>
      <c r="AI93">
        <v>42105337</v>
      </c>
      <c r="AJ93">
        <v>97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ROW(Source!A53)</f>
        <v>53</v>
      </c>
      <c r="B94">
        <v>42105341</v>
      </c>
      <c r="C94">
        <v>42105335</v>
      </c>
      <c r="D94">
        <v>38164735</v>
      </c>
      <c r="E94">
        <v>1</v>
      </c>
      <c r="F94">
        <v>1</v>
      </c>
      <c r="G94">
        <v>1</v>
      </c>
      <c r="H94">
        <v>2</v>
      </c>
      <c r="I94" t="s">
        <v>442</v>
      </c>
      <c r="J94" t="s">
        <v>443</v>
      </c>
      <c r="K94" t="s">
        <v>444</v>
      </c>
      <c r="L94">
        <v>1368</v>
      </c>
      <c r="N94">
        <v>1011</v>
      </c>
      <c r="O94" t="s">
        <v>445</v>
      </c>
      <c r="P94" t="s">
        <v>445</v>
      </c>
      <c r="Q94">
        <v>1</v>
      </c>
      <c r="X94">
        <v>0.08</v>
      </c>
      <c r="Y94">
        <v>0</v>
      </c>
      <c r="Z94">
        <v>31.26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0.08</v>
      </c>
      <c r="AH94">
        <v>2</v>
      </c>
      <c r="AI94">
        <v>42105338</v>
      </c>
      <c r="AJ94">
        <v>98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ROW(Source!A54)</f>
        <v>54</v>
      </c>
      <c r="B95">
        <v>42105358</v>
      </c>
      <c r="C95">
        <v>42105342</v>
      </c>
      <c r="D95">
        <v>29364679</v>
      </c>
      <c r="E95">
        <v>1</v>
      </c>
      <c r="F95">
        <v>1</v>
      </c>
      <c r="G95">
        <v>1</v>
      </c>
      <c r="H95">
        <v>1</v>
      </c>
      <c r="I95" t="s">
        <v>561</v>
      </c>
      <c r="J95" t="s">
        <v>3</v>
      </c>
      <c r="K95" t="s">
        <v>562</v>
      </c>
      <c r="L95">
        <v>1369</v>
      </c>
      <c r="N95">
        <v>1013</v>
      </c>
      <c r="O95" t="s">
        <v>437</v>
      </c>
      <c r="P95" t="s">
        <v>437</v>
      </c>
      <c r="Q95">
        <v>1</v>
      </c>
      <c r="X95">
        <v>253.6</v>
      </c>
      <c r="Y95">
        <v>0</v>
      </c>
      <c r="Z95">
        <v>0</v>
      </c>
      <c r="AA95">
        <v>0</v>
      </c>
      <c r="AB95">
        <v>288.31</v>
      </c>
      <c r="AC95">
        <v>0</v>
      </c>
      <c r="AD95">
        <v>1</v>
      </c>
      <c r="AE95">
        <v>1</v>
      </c>
      <c r="AF95" t="s">
        <v>3</v>
      </c>
      <c r="AG95">
        <v>253.6</v>
      </c>
      <c r="AH95">
        <v>2</v>
      </c>
      <c r="AI95">
        <v>42105343</v>
      </c>
      <c r="AJ95">
        <v>99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ROW(Source!A54)</f>
        <v>54</v>
      </c>
      <c r="B96">
        <v>42105359</v>
      </c>
      <c r="C96">
        <v>42105342</v>
      </c>
      <c r="D96">
        <v>121548</v>
      </c>
      <c r="E96">
        <v>1</v>
      </c>
      <c r="F96">
        <v>1</v>
      </c>
      <c r="G96">
        <v>1</v>
      </c>
      <c r="H96">
        <v>1</v>
      </c>
      <c r="I96" t="s">
        <v>30</v>
      </c>
      <c r="J96" t="s">
        <v>3</v>
      </c>
      <c r="K96" t="s">
        <v>440</v>
      </c>
      <c r="L96">
        <v>608254</v>
      </c>
      <c r="N96">
        <v>1013</v>
      </c>
      <c r="O96" t="s">
        <v>441</v>
      </c>
      <c r="P96" t="s">
        <v>441</v>
      </c>
      <c r="Q96">
        <v>1</v>
      </c>
      <c r="X96">
        <v>0.99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2</v>
      </c>
      <c r="AF96" t="s">
        <v>3</v>
      </c>
      <c r="AG96">
        <v>0.99</v>
      </c>
      <c r="AH96">
        <v>2</v>
      </c>
      <c r="AI96">
        <v>42105344</v>
      </c>
      <c r="AJ96">
        <v>100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ROW(Source!A54)</f>
        <v>54</v>
      </c>
      <c r="B97">
        <v>42105360</v>
      </c>
      <c r="C97">
        <v>42105342</v>
      </c>
      <c r="D97">
        <v>38164593</v>
      </c>
      <c r="E97">
        <v>1</v>
      </c>
      <c r="F97">
        <v>1</v>
      </c>
      <c r="G97">
        <v>1</v>
      </c>
      <c r="H97">
        <v>2</v>
      </c>
      <c r="I97" t="s">
        <v>563</v>
      </c>
      <c r="J97" t="s">
        <v>564</v>
      </c>
      <c r="K97" t="s">
        <v>565</v>
      </c>
      <c r="L97">
        <v>1368</v>
      </c>
      <c r="N97">
        <v>1011</v>
      </c>
      <c r="O97" t="s">
        <v>445</v>
      </c>
      <c r="P97" t="s">
        <v>445</v>
      </c>
      <c r="Q97">
        <v>1</v>
      </c>
      <c r="X97">
        <v>0.99</v>
      </c>
      <c r="Y97">
        <v>0</v>
      </c>
      <c r="Z97">
        <v>134.65</v>
      </c>
      <c r="AA97">
        <v>13.5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0.99</v>
      </c>
      <c r="AH97">
        <v>2</v>
      </c>
      <c r="AI97">
        <v>42105345</v>
      </c>
      <c r="AJ97">
        <v>101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ROW(Source!A54)</f>
        <v>54</v>
      </c>
      <c r="B98">
        <v>42105361</v>
      </c>
      <c r="C98">
        <v>42105342</v>
      </c>
      <c r="D98">
        <v>38164808</v>
      </c>
      <c r="E98">
        <v>1</v>
      </c>
      <c r="F98">
        <v>1</v>
      </c>
      <c r="G98">
        <v>1</v>
      </c>
      <c r="H98">
        <v>2</v>
      </c>
      <c r="I98" t="s">
        <v>566</v>
      </c>
      <c r="J98" t="s">
        <v>567</v>
      </c>
      <c r="K98" t="s">
        <v>568</v>
      </c>
      <c r="L98">
        <v>1368</v>
      </c>
      <c r="N98">
        <v>1011</v>
      </c>
      <c r="O98" t="s">
        <v>445</v>
      </c>
      <c r="P98" t="s">
        <v>445</v>
      </c>
      <c r="Q98">
        <v>1</v>
      </c>
      <c r="X98">
        <v>1.1399999999999999</v>
      </c>
      <c r="Y98">
        <v>0</v>
      </c>
      <c r="Z98">
        <v>8.1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1.1399999999999999</v>
      </c>
      <c r="AH98">
        <v>2</v>
      </c>
      <c r="AI98">
        <v>42105346</v>
      </c>
      <c r="AJ98">
        <v>102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ROW(Source!A54)</f>
        <v>54</v>
      </c>
      <c r="B99">
        <v>42105362</v>
      </c>
      <c r="C99">
        <v>42105342</v>
      </c>
      <c r="D99">
        <v>38166161</v>
      </c>
      <c r="E99">
        <v>1</v>
      </c>
      <c r="F99">
        <v>1</v>
      </c>
      <c r="G99">
        <v>1</v>
      </c>
      <c r="H99">
        <v>2</v>
      </c>
      <c r="I99" t="s">
        <v>569</v>
      </c>
      <c r="J99" t="s">
        <v>570</v>
      </c>
      <c r="K99" t="s">
        <v>571</v>
      </c>
      <c r="L99">
        <v>1368</v>
      </c>
      <c r="N99">
        <v>1011</v>
      </c>
      <c r="O99" t="s">
        <v>445</v>
      </c>
      <c r="P99" t="s">
        <v>445</v>
      </c>
      <c r="Q99">
        <v>1</v>
      </c>
      <c r="X99">
        <v>0.7</v>
      </c>
      <c r="Y99">
        <v>0</v>
      </c>
      <c r="Z99">
        <v>13.96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0.7</v>
      </c>
      <c r="AH99">
        <v>2</v>
      </c>
      <c r="AI99">
        <v>42105347</v>
      </c>
      <c r="AJ99">
        <v>103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ROW(Source!A54)</f>
        <v>54</v>
      </c>
      <c r="B100">
        <v>42105363</v>
      </c>
      <c r="C100">
        <v>42105342</v>
      </c>
      <c r="D100">
        <v>38166456</v>
      </c>
      <c r="E100">
        <v>1</v>
      </c>
      <c r="F100">
        <v>1</v>
      </c>
      <c r="G100">
        <v>1</v>
      </c>
      <c r="H100">
        <v>2</v>
      </c>
      <c r="I100" t="s">
        <v>466</v>
      </c>
      <c r="J100" t="s">
        <v>467</v>
      </c>
      <c r="K100" t="s">
        <v>468</v>
      </c>
      <c r="L100">
        <v>1368</v>
      </c>
      <c r="N100">
        <v>1011</v>
      </c>
      <c r="O100" t="s">
        <v>445</v>
      </c>
      <c r="P100" t="s">
        <v>445</v>
      </c>
      <c r="Q100">
        <v>1</v>
      </c>
      <c r="X100">
        <v>0.99</v>
      </c>
      <c r="Y100">
        <v>0</v>
      </c>
      <c r="Z100">
        <v>87.17</v>
      </c>
      <c r="AA100">
        <v>11.6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0.99</v>
      </c>
      <c r="AH100">
        <v>2</v>
      </c>
      <c r="AI100">
        <v>42105348</v>
      </c>
      <c r="AJ100">
        <v>104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ROW(Source!A54)</f>
        <v>54</v>
      </c>
      <c r="B101">
        <v>42105364</v>
      </c>
      <c r="C101">
        <v>42105342</v>
      </c>
      <c r="D101">
        <v>38101862</v>
      </c>
      <c r="E101">
        <v>1</v>
      </c>
      <c r="F101">
        <v>1</v>
      </c>
      <c r="G101">
        <v>1</v>
      </c>
      <c r="H101">
        <v>3</v>
      </c>
      <c r="I101" t="s">
        <v>572</v>
      </c>
      <c r="J101" t="s">
        <v>573</v>
      </c>
      <c r="K101" t="s">
        <v>574</v>
      </c>
      <c r="L101">
        <v>1348</v>
      </c>
      <c r="N101">
        <v>1009</v>
      </c>
      <c r="O101" t="s">
        <v>28</v>
      </c>
      <c r="P101" t="s">
        <v>28</v>
      </c>
      <c r="Q101">
        <v>1000</v>
      </c>
      <c r="X101">
        <v>0.56000000000000005</v>
      </c>
      <c r="Y101">
        <v>5230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0.56000000000000005</v>
      </c>
      <c r="AH101">
        <v>2</v>
      </c>
      <c r="AI101">
        <v>42105349</v>
      </c>
      <c r="AJ101">
        <v>105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ROW(Source!A54)</f>
        <v>54</v>
      </c>
      <c r="B102">
        <v>42105365</v>
      </c>
      <c r="C102">
        <v>42105342</v>
      </c>
      <c r="D102">
        <v>38102136</v>
      </c>
      <c r="E102">
        <v>1</v>
      </c>
      <c r="F102">
        <v>1</v>
      </c>
      <c r="G102">
        <v>1</v>
      </c>
      <c r="H102">
        <v>3</v>
      </c>
      <c r="I102" t="s">
        <v>575</v>
      </c>
      <c r="J102" t="s">
        <v>576</v>
      </c>
      <c r="K102" t="s">
        <v>577</v>
      </c>
      <c r="L102">
        <v>1346</v>
      </c>
      <c r="N102">
        <v>1009</v>
      </c>
      <c r="O102" t="s">
        <v>475</v>
      </c>
      <c r="P102" t="s">
        <v>475</v>
      </c>
      <c r="Q102">
        <v>1</v>
      </c>
      <c r="X102">
        <v>2.1</v>
      </c>
      <c r="Y102">
        <v>14.31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2.1</v>
      </c>
      <c r="AH102">
        <v>2</v>
      </c>
      <c r="AI102">
        <v>42105350</v>
      </c>
      <c r="AJ102">
        <v>106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ROW(Source!A54)</f>
        <v>54</v>
      </c>
      <c r="B103">
        <v>42105366</v>
      </c>
      <c r="C103">
        <v>42105342</v>
      </c>
      <c r="D103">
        <v>38102174</v>
      </c>
      <c r="E103">
        <v>1</v>
      </c>
      <c r="F103">
        <v>1</v>
      </c>
      <c r="G103">
        <v>1</v>
      </c>
      <c r="H103">
        <v>3</v>
      </c>
      <c r="I103" t="s">
        <v>578</v>
      </c>
      <c r="J103" t="s">
        <v>579</v>
      </c>
      <c r="K103" t="s">
        <v>580</v>
      </c>
      <c r="L103">
        <v>1346</v>
      </c>
      <c r="N103">
        <v>1009</v>
      </c>
      <c r="O103" t="s">
        <v>475</v>
      </c>
      <c r="P103" t="s">
        <v>475</v>
      </c>
      <c r="Q103">
        <v>1</v>
      </c>
      <c r="X103">
        <v>10.4</v>
      </c>
      <c r="Y103">
        <v>9.0399999999999991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10.4</v>
      </c>
      <c r="AH103">
        <v>2</v>
      </c>
      <c r="AI103">
        <v>42105351</v>
      </c>
      <c r="AJ103">
        <v>107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ROW(Source!A54)</f>
        <v>54</v>
      </c>
      <c r="B104">
        <v>42105367</v>
      </c>
      <c r="C104">
        <v>42105342</v>
      </c>
      <c r="D104">
        <v>38102313</v>
      </c>
      <c r="E104">
        <v>1</v>
      </c>
      <c r="F104">
        <v>1</v>
      </c>
      <c r="G104">
        <v>1</v>
      </c>
      <c r="H104">
        <v>3</v>
      </c>
      <c r="I104" t="s">
        <v>581</v>
      </c>
      <c r="J104" t="s">
        <v>582</v>
      </c>
      <c r="K104" t="s">
        <v>583</v>
      </c>
      <c r="L104">
        <v>1346</v>
      </c>
      <c r="N104">
        <v>1009</v>
      </c>
      <c r="O104" t="s">
        <v>475</v>
      </c>
      <c r="P104" t="s">
        <v>475</v>
      </c>
      <c r="Q104">
        <v>1</v>
      </c>
      <c r="X104">
        <v>3</v>
      </c>
      <c r="Y104">
        <v>28.67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2</v>
      </c>
      <c r="AI104">
        <v>42105352</v>
      </c>
      <c r="AJ104">
        <v>108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ROW(Source!A54)</f>
        <v>54</v>
      </c>
      <c r="B105">
        <v>42105368</v>
      </c>
      <c r="C105">
        <v>42105342</v>
      </c>
      <c r="D105">
        <v>38102598</v>
      </c>
      <c r="E105">
        <v>1</v>
      </c>
      <c r="F105">
        <v>1</v>
      </c>
      <c r="G105">
        <v>1</v>
      </c>
      <c r="H105">
        <v>3</v>
      </c>
      <c r="I105" t="s">
        <v>584</v>
      </c>
      <c r="J105" t="s">
        <v>585</v>
      </c>
      <c r="K105" t="s">
        <v>586</v>
      </c>
      <c r="L105">
        <v>1308</v>
      </c>
      <c r="N105">
        <v>1003</v>
      </c>
      <c r="O105" t="s">
        <v>236</v>
      </c>
      <c r="P105" t="s">
        <v>236</v>
      </c>
      <c r="Q105">
        <v>100</v>
      </c>
      <c r="X105">
        <v>0.1</v>
      </c>
      <c r="Y105">
        <v>120.36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0.1</v>
      </c>
      <c r="AH105">
        <v>2</v>
      </c>
      <c r="AI105">
        <v>42105353</v>
      </c>
      <c r="AJ105">
        <v>109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ROW(Source!A54)</f>
        <v>54</v>
      </c>
      <c r="B106">
        <v>42105369</v>
      </c>
      <c r="C106">
        <v>42105342</v>
      </c>
      <c r="D106">
        <v>38102617</v>
      </c>
      <c r="E106">
        <v>1</v>
      </c>
      <c r="F106">
        <v>1</v>
      </c>
      <c r="G106">
        <v>1</v>
      </c>
      <c r="H106">
        <v>3</v>
      </c>
      <c r="I106" t="s">
        <v>587</v>
      </c>
      <c r="J106" t="s">
        <v>588</v>
      </c>
      <c r="K106" t="s">
        <v>589</v>
      </c>
      <c r="L106">
        <v>1346</v>
      </c>
      <c r="N106">
        <v>1009</v>
      </c>
      <c r="O106" t="s">
        <v>475</v>
      </c>
      <c r="P106" t="s">
        <v>475</v>
      </c>
      <c r="Q106">
        <v>1</v>
      </c>
      <c r="X106">
        <v>0.42</v>
      </c>
      <c r="Y106">
        <v>30.5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0.42</v>
      </c>
      <c r="AH106">
        <v>2</v>
      </c>
      <c r="AI106">
        <v>42105354</v>
      </c>
      <c r="AJ106">
        <v>110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ROW(Source!A54)</f>
        <v>54</v>
      </c>
      <c r="B107">
        <v>42105370</v>
      </c>
      <c r="C107">
        <v>42105342</v>
      </c>
      <c r="D107">
        <v>38136067</v>
      </c>
      <c r="E107">
        <v>1</v>
      </c>
      <c r="F107">
        <v>1</v>
      </c>
      <c r="G107">
        <v>1</v>
      </c>
      <c r="H107">
        <v>3</v>
      </c>
      <c r="I107" t="s">
        <v>590</v>
      </c>
      <c r="J107" t="s">
        <v>591</v>
      </c>
      <c r="K107" t="s">
        <v>592</v>
      </c>
      <c r="L107">
        <v>1348</v>
      </c>
      <c r="N107">
        <v>1009</v>
      </c>
      <c r="O107" t="s">
        <v>28</v>
      </c>
      <c r="P107" t="s">
        <v>28</v>
      </c>
      <c r="Q107">
        <v>1000</v>
      </c>
      <c r="X107">
        <v>5.0000000000000001E-3</v>
      </c>
      <c r="Y107">
        <v>1470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5.0000000000000001E-3</v>
      </c>
      <c r="AH107">
        <v>2</v>
      </c>
      <c r="AI107">
        <v>42105355</v>
      </c>
      <c r="AJ107">
        <v>111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ROW(Source!A54)</f>
        <v>54</v>
      </c>
      <c r="B108">
        <v>42105371</v>
      </c>
      <c r="C108">
        <v>42105342</v>
      </c>
      <c r="D108">
        <v>38164081</v>
      </c>
      <c r="E108">
        <v>1</v>
      </c>
      <c r="F108">
        <v>1</v>
      </c>
      <c r="G108">
        <v>1</v>
      </c>
      <c r="H108">
        <v>3</v>
      </c>
      <c r="I108" t="s">
        <v>593</v>
      </c>
      <c r="J108" t="s">
        <v>594</v>
      </c>
      <c r="K108" t="s">
        <v>595</v>
      </c>
      <c r="L108">
        <v>1374</v>
      </c>
      <c r="N108">
        <v>1013</v>
      </c>
      <c r="O108" t="s">
        <v>596</v>
      </c>
      <c r="P108" t="s">
        <v>596</v>
      </c>
      <c r="Q108">
        <v>1</v>
      </c>
      <c r="X108">
        <v>50.31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50.31</v>
      </c>
      <c r="AH108">
        <v>2</v>
      </c>
      <c r="AI108">
        <v>42105356</v>
      </c>
      <c r="AJ108">
        <v>113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ROW(Source!A56)</f>
        <v>56</v>
      </c>
      <c r="B109">
        <v>42105376</v>
      </c>
      <c r="C109">
        <v>42105373</v>
      </c>
      <c r="D109">
        <v>18406804</v>
      </c>
      <c r="E109">
        <v>1</v>
      </c>
      <c r="F109">
        <v>1</v>
      </c>
      <c r="G109">
        <v>1</v>
      </c>
      <c r="H109">
        <v>1</v>
      </c>
      <c r="I109" t="s">
        <v>435</v>
      </c>
      <c r="J109" t="s">
        <v>3</v>
      </c>
      <c r="K109" t="s">
        <v>436</v>
      </c>
      <c r="L109">
        <v>1369</v>
      </c>
      <c r="N109">
        <v>1013</v>
      </c>
      <c r="O109" t="s">
        <v>437</v>
      </c>
      <c r="P109" t="s">
        <v>437</v>
      </c>
      <c r="Q109">
        <v>1</v>
      </c>
      <c r="X109">
        <v>3.77</v>
      </c>
      <c r="Y109">
        <v>0</v>
      </c>
      <c r="Z109">
        <v>0</v>
      </c>
      <c r="AA109">
        <v>0</v>
      </c>
      <c r="AB109">
        <v>226.69</v>
      </c>
      <c r="AC109">
        <v>0</v>
      </c>
      <c r="AD109">
        <v>1</v>
      </c>
      <c r="AE109">
        <v>1</v>
      </c>
      <c r="AF109" t="s">
        <v>3</v>
      </c>
      <c r="AG109">
        <v>3.77</v>
      </c>
      <c r="AH109">
        <v>2</v>
      </c>
      <c r="AI109">
        <v>42105374</v>
      </c>
      <c r="AJ109">
        <v>114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ROW(Source!A56)</f>
        <v>56</v>
      </c>
      <c r="B110">
        <v>42105377</v>
      </c>
      <c r="C110">
        <v>42105373</v>
      </c>
      <c r="D110">
        <v>38164074</v>
      </c>
      <c r="E110">
        <v>1</v>
      </c>
      <c r="F110">
        <v>1</v>
      </c>
      <c r="G110">
        <v>1</v>
      </c>
      <c r="H110">
        <v>3</v>
      </c>
      <c r="I110" t="s">
        <v>26</v>
      </c>
      <c r="J110" t="s">
        <v>29</v>
      </c>
      <c r="K110" t="s">
        <v>27</v>
      </c>
      <c r="L110">
        <v>1348</v>
      </c>
      <c r="N110">
        <v>1009</v>
      </c>
      <c r="O110" t="s">
        <v>28</v>
      </c>
      <c r="P110" t="s">
        <v>28</v>
      </c>
      <c r="Q110">
        <v>1000</v>
      </c>
      <c r="X110">
        <v>0.11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 t="s">
        <v>3</v>
      </c>
      <c r="AG110">
        <v>0.11</v>
      </c>
      <c r="AH110">
        <v>2</v>
      </c>
      <c r="AI110">
        <v>42105375</v>
      </c>
      <c r="AJ110">
        <v>115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ROW(Source!A58)</f>
        <v>58</v>
      </c>
      <c r="B111">
        <v>42105384</v>
      </c>
      <c r="C111">
        <v>42105379</v>
      </c>
      <c r="D111">
        <v>38492010</v>
      </c>
      <c r="E111">
        <v>1</v>
      </c>
      <c r="F111">
        <v>1</v>
      </c>
      <c r="G111">
        <v>1</v>
      </c>
      <c r="H111">
        <v>1</v>
      </c>
      <c r="I111" t="s">
        <v>597</v>
      </c>
      <c r="J111" t="s">
        <v>3</v>
      </c>
      <c r="K111" t="s">
        <v>598</v>
      </c>
      <c r="L111">
        <v>1369</v>
      </c>
      <c r="N111">
        <v>1013</v>
      </c>
      <c r="O111" t="s">
        <v>437</v>
      </c>
      <c r="P111" t="s">
        <v>437</v>
      </c>
      <c r="Q111">
        <v>1</v>
      </c>
      <c r="X111">
        <v>11.39</v>
      </c>
      <c r="Y111">
        <v>0</v>
      </c>
      <c r="Z111">
        <v>0</v>
      </c>
      <c r="AA111">
        <v>0</v>
      </c>
      <c r="AB111">
        <v>226.69</v>
      </c>
      <c r="AC111">
        <v>0</v>
      </c>
      <c r="AD111">
        <v>1</v>
      </c>
      <c r="AE111">
        <v>1</v>
      </c>
      <c r="AF111" t="s">
        <v>3</v>
      </c>
      <c r="AG111">
        <v>11.39</v>
      </c>
      <c r="AH111">
        <v>2</v>
      </c>
      <c r="AI111">
        <v>42105380</v>
      </c>
      <c r="AJ111">
        <v>116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ROW(Source!A58)</f>
        <v>58</v>
      </c>
      <c r="B112">
        <v>42105385</v>
      </c>
      <c r="C112">
        <v>42105379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30</v>
      </c>
      <c r="J112" t="s">
        <v>3</v>
      </c>
      <c r="K112" t="s">
        <v>440</v>
      </c>
      <c r="L112">
        <v>608254</v>
      </c>
      <c r="N112">
        <v>1013</v>
      </c>
      <c r="O112" t="s">
        <v>441</v>
      </c>
      <c r="P112" t="s">
        <v>441</v>
      </c>
      <c r="Q112">
        <v>1</v>
      </c>
      <c r="X112">
        <v>0.13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3</v>
      </c>
      <c r="AG112">
        <v>0.13</v>
      </c>
      <c r="AH112">
        <v>2</v>
      </c>
      <c r="AI112">
        <v>42105381</v>
      </c>
      <c r="AJ112">
        <v>117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ROW(Source!A58)</f>
        <v>58</v>
      </c>
      <c r="B113">
        <v>42105386</v>
      </c>
      <c r="C113">
        <v>42105379</v>
      </c>
      <c r="D113">
        <v>38489440</v>
      </c>
      <c r="E113">
        <v>1</v>
      </c>
      <c r="F113">
        <v>1</v>
      </c>
      <c r="G113">
        <v>1</v>
      </c>
      <c r="H113">
        <v>2</v>
      </c>
      <c r="I113" t="s">
        <v>442</v>
      </c>
      <c r="J113" t="s">
        <v>599</v>
      </c>
      <c r="K113" t="s">
        <v>444</v>
      </c>
      <c r="L113">
        <v>1368</v>
      </c>
      <c r="N113">
        <v>1011</v>
      </c>
      <c r="O113" t="s">
        <v>445</v>
      </c>
      <c r="P113" t="s">
        <v>445</v>
      </c>
      <c r="Q113">
        <v>1</v>
      </c>
      <c r="X113">
        <v>0.13</v>
      </c>
      <c r="Y113">
        <v>0</v>
      </c>
      <c r="Z113">
        <v>31.26</v>
      </c>
      <c r="AA113">
        <v>13.5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0.13</v>
      </c>
      <c r="AH113">
        <v>2</v>
      </c>
      <c r="AI113">
        <v>42105382</v>
      </c>
      <c r="AJ113">
        <v>118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ROW(Source!A58)</f>
        <v>58</v>
      </c>
      <c r="B114">
        <v>42105387</v>
      </c>
      <c r="C114">
        <v>42105379</v>
      </c>
      <c r="D114">
        <v>38489286</v>
      </c>
      <c r="E114">
        <v>1</v>
      </c>
      <c r="F114">
        <v>1</v>
      </c>
      <c r="G114">
        <v>1</v>
      </c>
      <c r="H114">
        <v>3</v>
      </c>
      <c r="I114" t="s">
        <v>26</v>
      </c>
      <c r="J114" t="s">
        <v>150</v>
      </c>
      <c r="K114" t="s">
        <v>27</v>
      </c>
      <c r="L114">
        <v>1348</v>
      </c>
      <c r="N114">
        <v>1009</v>
      </c>
      <c r="O114" t="s">
        <v>28</v>
      </c>
      <c r="P114" t="s">
        <v>28</v>
      </c>
      <c r="Q114">
        <v>1000</v>
      </c>
      <c r="X114">
        <v>0.47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3</v>
      </c>
      <c r="AG114">
        <v>0.47</v>
      </c>
      <c r="AH114">
        <v>2</v>
      </c>
      <c r="AI114">
        <v>42105383</v>
      </c>
      <c r="AJ114">
        <v>119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ROW(Source!A60)</f>
        <v>60</v>
      </c>
      <c r="B115">
        <v>42105395</v>
      </c>
      <c r="C115">
        <v>42105389</v>
      </c>
      <c r="D115">
        <v>18407546</v>
      </c>
      <c r="E115">
        <v>1</v>
      </c>
      <c r="F115">
        <v>1</v>
      </c>
      <c r="G115">
        <v>1</v>
      </c>
      <c r="H115">
        <v>1</v>
      </c>
      <c r="I115" t="s">
        <v>600</v>
      </c>
      <c r="J115" t="s">
        <v>3</v>
      </c>
      <c r="K115" t="s">
        <v>601</v>
      </c>
      <c r="L115">
        <v>1369</v>
      </c>
      <c r="N115">
        <v>1013</v>
      </c>
      <c r="O115" t="s">
        <v>437</v>
      </c>
      <c r="P115" t="s">
        <v>437</v>
      </c>
      <c r="Q115">
        <v>1</v>
      </c>
      <c r="X115">
        <v>25.61</v>
      </c>
      <c r="Y115">
        <v>0</v>
      </c>
      <c r="Z115">
        <v>0</v>
      </c>
      <c r="AA115">
        <v>0</v>
      </c>
      <c r="AB115">
        <v>273.2</v>
      </c>
      <c r="AC115">
        <v>0</v>
      </c>
      <c r="AD115">
        <v>1</v>
      </c>
      <c r="AE115">
        <v>1</v>
      </c>
      <c r="AF115" t="s">
        <v>53</v>
      </c>
      <c r="AG115">
        <v>29.451499999999996</v>
      </c>
      <c r="AH115">
        <v>2</v>
      </c>
      <c r="AI115">
        <v>42105390</v>
      </c>
      <c r="AJ115">
        <v>120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ROW(Source!A60)</f>
        <v>60</v>
      </c>
      <c r="B116">
        <v>42105396</v>
      </c>
      <c r="C116">
        <v>42105389</v>
      </c>
      <c r="D116">
        <v>38166203</v>
      </c>
      <c r="E116">
        <v>1</v>
      </c>
      <c r="F116">
        <v>1</v>
      </c>
      <c r="G116">
        <v>1</v>
      </c>
      <c r="H116">
        <v>2</v>
      </c>
      <c r="I116" t="s">
        <v>602</v>
      </c>
      <c r="J116" t="s">
        <v>603</v>
      </c>
      <c r="K116" t="s">
        <v>604</v>
      </c>
      <c r="L116">
        <v>1368</v>
      </c>
      <c r="N116">
        <v>1011</v>
      </c>
      <c r="O116" t="s">
        <v>445</v>
      </c>
      <c r="P116" t="s">
        <v>445</v>
      </c>
      <c r="Q116">
        <v>1</v>
      </c>
      <c r="X116">
        <v>0.83</v>
      </c>
      <c r="Y116">
        <v>0</v>
      </c>
      <c r="Z116">
        <v>0.95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52</v>
      </c>
      <c r="AG116">
        <v>1.0374999999999999</v>
      </c>
      <c r="AH116">
        <v>2</v>
      </c>
      <c r="AI116">
        <v>42105391</v>
      </c>
      <c r="AJ116">
        <v>121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ROW(Source!A60)</f>
        <v>60</v>
      </c>
      <c r="B117">
        <v>42105397</v>
      </c>
      <c r="C117">
        <v>42105389</v>
      </c>
      <c r="D117">
        <v>38166456</v>
      </c>
      <c r="E117">
        <v>1</v>
      </c>
      <c r="F117">
        <v>1</v>
      </c>
      <c r="G117">
        <v>1</v>
      </c>
      <c r="H117">
        <v>2</v>
      </c>
      <c r="I117" t="s">
        <v>466</v>
      </c>
      <c r="J117" t="s">
        <v>467</v>
      </c>
      <c r="K117" t="s">
        <v>468</v>
      </c>
      <c r="L117">
        <v>1368</v>
      </c>
      <c r="N117">
        <v>1011</v>
      </c>
      <c r="O117" t="s">
        <v>445</v>
      </c>
      <c r="P117" t="s">
        <v>445</v>
      </c>
      <c r="Q117">
        <v>1</v>
      </c>
      <c r="X117">
        <v>0.1</v>
      </c>
      <c r="Y117">
        <v>0</v>
      </c>
      <c r="Z117">
        <v>87.17</v>
      </c>
      <c r="AA117">
        <v>11.6</v>
      </c>
      <c r="AB117">
        <v>0</v>
      </c>
      <c r="AC117">
        <v>0</v>
      </c>
      <c r="AD117">
        <v>1</v>
      </c>
      <c r="AE117">
        <v>0</v>
      </c>
      <c r="AF117" t="s">
        <v>52</v>
      </c>
      <c r="AG117">
        <v>0.125</v>
      </c>
      <c r="AH117">
        <v>2</v>
      </c>
      <c r="AI117">
        <v>42105392</v>
      </c>
      <c r="AJ117">
        <v>122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ROW(Source!A60)</f>
        <v>60</v>
      </c>
      <c r="B118">
        <v>42105398</v>
      </c>
      <c r="C118">
        <v>42105389</v>
      </c>
      <c r="D118">
        <v>38102988</v>
      </c>
      <c r="E118">
        <v>1</v>
      </c>
      <c r="F118">
        <v>1</v>
      </c>
      <c r="G118">
        <v>1</v>
      </c>
      <c r="H118">
        <v>3</v>
      </c>
      <c r="I118" t="s">
        <v>605</v>
      </c>
      <c r="J118" t="s">
        <v>606</v>
      </c>
      <c r="K118" t="s">
        <v>607</v>
      </c>
      <c r="L118">
        <v>1330</v>
      </c>
      <c r="N118">
        <v>1005</v>
      </c>
      <c r="O118" t="s">
        <v>608</v>
      </c>
      <c r="P118" t="s">
        <v>608</v>
      </c>
      <c r="Q118">
        <v>10</v>
      </c>
      <c r="X118">
        <v>10.5</v>
      </c>
      <c r="Y118">
        <v>35.9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10.5</v>
      </c>
      <c r="AH118">
        <v>2</v>
      </c>
      <c r="AI118">
        <v>42105393</v>
      </c>
      <c r="AJ118">
        <v>123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ROW(Source!A60)</f>
        <v>60</v>
      </c>
      <c r="B119">
        <v>42105399</v>
      </c>
      <c r="C119">
        <v>42105389</v>
      </c>
      <c r="D119">
        <v>38104421</v>
      </c>
      <c r="E119">
        <v>1</v>
      </c>
      <c r="F119">
        <v>1</v>
      </c>
      <c r="G119">
        <v>1</v>
      </c>
      <c r="H119">
        <v>3</v>
      </c>
      <c r="I119" t="s">
        <v>609</v>
      </c>
      <c r="J119" t="s">
        <v>610</v>
      </c>
      <c r="K119" t="s">
        <v>611</v>
      </c>
      <c r="L119">
        <v>1327</v>
      </c>
      <c r="N119">
        <v>1005</v>
      </c>
      <c r="O119" t="s">
        <v>321</v>
      </c>
      <c r="P119" t="s">
        <v>321</v>
      </c>
      <c r="Q119">
        <v>1</v>
      </c>
      <c r="X119">
        <v>102.5</v>
      </c>
      <c r="Y119">
        <v>98.93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102.5</v>
      </c>
      <c r="AH119">
        <v>2</v>
      </c>
      <c r="AI119">
        <v>42105394</v>
      </c>
      <c r="AJ119">
        <v>124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ROW(Source!A61)</f>
        <v>61</v>
      </c>
      <c r="B120">
        <v>42105413</v>
      </c>
      <c r="C120">
        <v>42105400</v>
      </c>
      <c r="D120">
        <v>18413230</v>
      </c>
      <c r="E120">
        <v>1</v>
      </c>
      <c r="F120">
        <v>1</v>
      </c>
      <c r="G120">
        <v>1</v>
      </c>
      <c r="H120">
        <v>1</v>
      </c>
      <c r="I120" t="s">
        <v>612</v>
      </c>
      <c r="J120" t="s">
        <v>3</v>
      </c>
      <c r="K120" t="s">
        <v>613</v>
      </c>
      <c r="L120">
        <v>1369</v>
      </c>
      <c r="N120">
        <v>1013</v>
      </c>
      <c r="O120" t="s">
        <v>437</v>
      </c>
      <c r="P120" t="s">
        <v>437</v>
      </c>
      <c r="Q120">
        <v>1</v>
      </c>
      <c r="X120">
        <v>6.66</v>
      </c>
      <c r="Y120">
        <v>0</v>
      </c>
      <c r="Z120">
        <v>0</v>
      </c>
      <c r="AA120">
        <v>0</v>
      </c>
      <c r="AB120">
        <v>266.8</v>
      </c>
      <c r="AC120">
        <v>0</v>
      </c>
      <c r="AD120">
        <v>1</v>
      </c>
      <c r="AE120">
        <v>1</v>
      </c>
      <c r="AF120" t="s">
        <v>53</v>
      </c>
      <c r="AG120">
        <v>7.6589999999999998</v>
      </c>
      <c r="AH120">
        <v>2</v>
      </c>
      <c r="AI120">
        <v>42105401</v>
      </c>
      <c r="AJ120">
        <v>125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ROW(Source!A61)</f>
        <v>61</v>
      </c>
      <c r="B121">
        <v>42105414</v>
      </c>
      <c r="C121">
        <v>42105400</v>
      </c>
      <c r="D121">
        <v>38165408</v>
      </c>
      <c r="E121">
        <v>1</v>
      </c>
      <c r="F121">
        <v>1</v>
      </c>
      <c r="G121">
        <v>1</v>
      </c>
      <c r="H121">
        <v>2</v>
      </c>
      <c r="I121" t="s">
        <v>505</v>
      </c>
      <c r="J121" t="s">
        <v>506</v>
      </c>
      <c r="K121" t="s">
        <v>507</v>
      </c>
      <c r="L121">
        <v>1368</v>
      </c>
      <c r="N121">
        <v>1011</v>
      </c>
      <c r="O121" t="s">
        <v>445</v>
      </c>
      <c r="P121" t="s">
        <v>445</v>
      </c>
      <c r="Q121">
        <v>1</v>
      </c>
      <c r="X121">
        <v>2.0099999999999998</v>
      </c>
      <c r="Y121">
        <v>0</v>
      </c>
      <c r="Z121">
        <v>3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52</v>
      </c>
      <c r="AG121">
        <v>2.5124999999999997</v>
      </c>
      <c r="AH121">
        <v>2</v>
      </c>
      <c r="AI121">
        <v>42105402</v>
      </c>
      <c r="AJ121">
        <v>126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ROW(Source!A61)</f>
        <v>61</v>
      </c>
      <c r="B122">
        <v>42105415</v>
      </c>
      <c r="C122">
        <v>42105400</v>
      </c>
      <c r="D122">
        <v>38166127</v>
      </c>
      <c r="E122">
        <v>1</v>
      </c>
      <c r="F122">
        <v>1</v>
      </c>
      <c r="G122">
        <v>1</v>
      </c>
      <c r="H122">
        <v>2</v>
      </c>
      <c r="I122" t="s">
        <v>614</v>
      </c>
      <c r="J122" t="s">
        <v>615</v>
      </c>
      <c r="K122" t="s">
        <v>616</v>
      </c>
      <c r="L122">
        <v>1368</v>
      </c>
      <c r="N122">
        <v>1011</v>
      </c>
      <c r="O122" t="s">
        <v>445</v>
      </c>
      <c r="P122" t="s">
        <v>445</v>
      </c>
      <c r="Q122">
        <v>1</v>
      </c>
      <c r="X122">
        <v>1.33</v>
      </c>
      <c r="Y122">
        <v>0</v>
      </c>
      <c r="Z122">
        <v>1.95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52</v>
      </c>
      <c r="AG122">
        <v>1.6625000000000001</v>
      </c>
      <c r="AH122">
        <v>2</v>
      </c>
      <c r="AI122">
        <v>42105403</v>
      </c>
      <c r="AJ122">
        <v>127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ROW(Source!A61)</f>
        <v>61</v>
      </c>
      <c r="B123">
        <v>42105416</v>
      </c>
      <c r="C123">
        <v>42105400</v>
      </c>
      <c r="D123">
        <v>38166456</v>
      </c>
      <c r="E123">
        <v>1</v>
      </c>
      <c r="F123">
        <v>1</v>
      </c>
      <c r="G123">
        <v>1</v>
      </c>
      <c r="H123">
        <v>2</v>
      </c>
      <c r="I123" t="s">
        <v>466</v>
      </c>
      <c r="J123" t="s">
        <v>467</v>
      </c>
      <c r="K123" t="s">
        <v>468</v>
      </c>
      <c r="L123">
        <v>1368</v>
      </c>
      <c r="N123">
        <v>1011</v>
      </c>
      <c r="O123" t="s">
        <v>445</v>
      </c>
      <c r="P123" t="s">
        <v>445</v>
      </c>
      <c r="Q123">
        <v>1</v>
      </c>
      <c r="X123">
        <v>0.03</v>
      </c>
      <c r="Y123">
        <v>0</v>
      </c>
      <c r="Z123">
        <v>87.17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52</v>
      </c>
      <c r="AG123">
        <v>3.7499999999999999E-2</v>
      </c>
      <c r="AH123">
        <v>2</v>
      </c>
      <c r="AI123">
        <v>42105404</v>
      </c>
      <c r="AJ123">
        <v>128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ROW(Source!A61)</f>
        <v>61</v>
      </c>
      <c r="B124">
        <v>42105417</v>
      </c>
      <c r="C124">
        <v>42105400</v>
      </c>
      <c r="D124">
        <v>38102362</v>
      </c>
      <c r="E124">
        <v>1</v>
      </c>
      <c r="F124">
        <v>1</v>
      </c>
      <c r="G124">
        <v>1</v>
      </c>
      <c r="H124">
        <v>3</v>
      </c>
      <c r="I124" t="s">
        <v>617</v>
      </c>
      <c r="J124" t="s">
        <v>618</v>
      </c>
      <c r="K124" t="s">
        <v>619</v>
      </c>
      <c r="L124">
        <v>1356</v>
      </c>
      <c r="N124">
        <v>1010</v>
      </c>
      <c r="O124" t="s">
        <v>620</v>
      </c>
      <c r="P124" t="s">
        <v>620</v>
      </c>
      <c r="Q124">
        <v>1000</v>
      </c>
      <c r="X124">
        <v>0.26300000000000001</v>
      </c>
      <c r="Y124">
        <v>160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0.26300000000000001</v>
      </c>
      <c r="AH124">
        <v>2</v>
      </c>
      <c r="AI124">
        <v>42105405</v>
      </c>
      <c r="AJ124">
        <v>129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ROW(Source!A61)</f>
        <v>61</v>
      </c>
      <c r="B125">
        <v>42105418</v>
      </c>
      <c r="C125">
        <v>42105400</v>
      </c>
      <c r="D125">
        <v>38104072</v>
      </c>
      <c r="E125">
        <v>1</v>
      </c>
      <c r="F125">
        <v>1</v>
      </c>
      <c r="G125">
        <v>1</v>
      </c>
      <c r="H125">
        <v>3</v>
      </c>
      <c r="I125" t="s">
        <v>621</v>
      </c>
      <c r="J125" t="s">
        <v>622</v>
      </c>
      <c r="K125" t="s">
        <v>623</v>
      </c>
      <c r="L125">
        <v>1355</v>
      </c>
      <c r="N125">
        <v>1010</v>
      </c>
      <c r="O125" t="s">
        <v>105</v>
      </c>
      <c r="P125" t="s">
        <v>105</v>
      </c>
      <c r="Q125">
        <v>100</v>
      </c>
      <c r="X125">
        <v>2.63</v>
      </c>
      <c r="Y125">
        <v>12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2.63</v>
      </c>
      <c r="AH125">
        <v>2</v>
      </c>
      <c r="AI125">
        <v>42105406</v>
      </c>
      <c r="AJ125">
        <v>130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ROW(Source!A61)</f>
        <v>61</v>
      </c>
      <c r="B126">
        <v>42105419</v>
      </c>
      <c r="C126">
        <v>42105400</v>
      </c>
      <c r="D126">
        <v>38104601</v>
      </c>
      <c r="E126">
        <v>1</v>
      </c>
      <c r="F126">
        <v>1</v>
      </c>
      <c r="G126">
        <v>1</v>
      </c>
      <c r="H126">
        <v>3</v>
      </c>
      <c r="I126" t="s">
        <v>624</v>
      </c>
      <c r="J126" t="s">
        <v>625</v>
      </c>
      <c r="K126" t="s">
        <v>626</v>
      </c>
      <c r="L126">
        <v>1355</v>
      </c>
      <c r="N126">
        <v>1010</v>
      </c>
      <c r="O126" t="s">
        <v>105</v>
      </c>
      <c r="P126" t="s">
        <v>105</v>
      </c>
      <c r="Q126">
        <v>100</v>
      </c>
      <c r="X126">
        <v>7.0000000000000007E-2</v>
      </c>
      <c r="Y126">
        <v>129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7.0000000000000007E-2</v>
      </c>
      <c r="AH126">
        <v>2</v>
      </c>
      <c r="AI126">
        <v>42105407</v>
      </c>
      <c r="AJ126">
        <v>131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ROW(Source!A61)</f>
        <v>61</v>
      </c>
      <c r="B127">
        <v>42105420</v>
      </c>
      <c r="C127">
        <v>42105400</v>
      </c>
      <c r="D127">
        <v>38104602</v>
      </c>
      <c r="E127">
        <v>1</v>
      </c>
      <c r="F127">
        <v>1</v>
      </c>
      <c r="G127">
        <v>1</v>
      </c>
      <c r="H127">
        <v>3</v>
      </c>
      <c r="I127" t="s">
        <v>627</v>
      </c>
      <c r="J127" t="s">
        <v>628</v>
      </c>
      <c r="K127" t="s">
        <v>629</v>
      </c>
      <c r="L127">
        <v>1355</v>
      </c>
      <c r="N127">
        <v>1010</v>
      </c>
      <c r="O127" t="s">
        <v>105</v>
      </c>
      <c r="P127" t="s">
        <v>105</v>
      </c>
      <c r="Q127">
        <v>100</v>
      </c>
      <c r="X127">
        <v>7.0000000000000007E-2</v>
      </c>
      <c r="Y127">
        <v>129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7.0000000000000007E-2</v>
      </c>
      <c r="AH127">
        <v>2</v>
      </c>
      <c r="AI127">
        <v>42105408</v>
      </c>
      <c r="AJ127">
        <v>132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ROW(Source!A61)</f>
        <v>61</v>
      </c>
      <c r="B128">
        <v>42105421</v>
      </c>
      <c r="C128">
        <v>42105400</v>
      </c>
      <c r="D128">
        <v>38104603</v>
      </c>
      <c r="E128">
        <v>1</v>
      </c>
      <c r="F128">
        <v>1</v>
      </c>
      <c r="G128">
        <v>1</v>
      </c>
      <c r="H128">
        <v>3</v>
      </c>
      <c r="I128" t="s">
        <v>630</v>
      </c>
      <c r="J128" t="s">
        <v>631</v>
      </c>
      <c r="K128" t="s">
        <v>632</v>
      </c>
      <c r="L128">
        <v>1355</v>
      </c>
      <c r="N128">
        <v>1010</v>
      </c>
      <c r="O128" t="s">
        <v>105</v>
      </c>
      <c r="P128" t="s">
        <v>105</v>
      </c>
      <c r="Q128">
        <v>100</v>
      </c>
      <c r="X128">
        <v>0.4</v>
      </c>
      <c r="Y128">
        <v>129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0.4</v>
      </c>
      <c r="AH128">
        <v>2</v>
      </c>
      <c r="AI128">
        <v>42105409</v>
      </c>
      <c r="AJ128">
        <v>133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ROW(Source!A61)</f>
        <v>61</v>
      </c>
      <c r="B129">
        <v>42105422</v>
      </c>
      <c r="C129">
        <v>42105400</v>
      </c>
      <c r="D129">
        <v>38104604</v>
      </c>
      <c r="E129">
        <v>1</v>
      </c>
      <c r="F129">
        <v>1</v>
      </c>
      <c r="G129">
        <v>1</v>
      </c>
      <c r="H129">
        <v>3</v>
      </c>
      <c r="I129" t="s">
        <v>633</v>
      </c>
      <c r="J129" t="s">
        <v>634</v>
      </c>
      <c r="K129" t="s">
        <v>635</v>
      </c>
      <c r="L129">
        <v>1355</v>
      </c>
      <c r="N129">
        <v>1010</v>
      </c>
      <c r="O129" t="s">
        <v>105</v>
      </c>
      <c r="P129" t="s">
        <v>105</v>
      </c>
      <c r="Q129">
        <v>100</v>
      </c>
      <c r="X129">
        <v>0.08</v>
      </c>
      <c r="Y129">
        <v>63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0.08</v>
      </c>
      <c r="AH129">
        <v>2</v>
      </c>
      <c r="AI129">
        <v>42105410</v>
      </c>
      <c r="AJ129">
        <v>134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ROW(Source!A61)</f>
        <v>61</v>
      </c>
      <c r="B130">
        <v>42105423</v>
      </c>
      <c r="C130">
        <v>42105400</v>
      </c>
      <c r="D130">
        <v>38104605</v>
      </c>
      <c r="E130">
        <v>1</v>
      </c>
      <c r="F130">
        <v>1</v>
      </c>
      <c r="G130">
        <v>1</v>
      </c>
      <c r="H130">
        <v>3</v>
      </c>
      <c r="I130" t="s">
        <v>636</v>
      </c>
      <c r="J130" t="s">
        <v>637</v>
      </c>
      <c r="K130" t="s">
        <v>638</v>
      </c>
      <c r="L130">
        <v>1355</v>
      </c>
      <c r="N130">
        <v>1010</v>
      </c>
      <c r="O130" t="s">
        <v>105</v>
      </c>
      <c r="P130" t="s">
        <v>105</v>
      </c>
      <c r="Q130">
        <v>100</v>
      </c>
      <c r="X130">
        <v>0.08</v>
      </c>
      <c r="Y130">
        <v>63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0.08</v>
      </c>
      <c r="AH130">
        <v>2</v>
      </c>
      <c r="AI130">
        <v>42105411</v>
      </c>
      <c r="AJ130">
        <v>135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ROW(Source!A61)</f>
        <v>61</v>
      </c>
      <c r="B131">
        <v>42105424</v>
      </c>
      <c r="C131">
        <v>42105400</v>
      </c>
      <c r="D131">
        <v>38104606</v>
      </c>
      <c r="E131">
        <v>1</v>
      </c>
      <c r="F131">
        <v>1</v>
      </c>
      <c r="G131">
        <v>1</v>
      </c>
      <c r="H131">
        <v>3</v>
      </c>
      <c r="I131" t="s">
        <v>293</v>
      </c>
      <c r="J131" t="s">
        <v>295</v>
      </c>
      <c r="K131" t="s">
        <v>294</v>
      </c>
      <c r="L131">
        <v>1301</v>
      </c>
      <c r="N131">
        <v>1003</v>
      </c>
      <c r="O131" t="s">
        <v>168</v>
      </c>
      <c r="P131" t="s">
        <v>168</v>
      </c>
      <c r="Q131">
        <v>1</v>
      </c>
      <c r="X131">
        <v>101</v>
      </c>
      <c r="Y131">
        <v>12.3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101</v>
      </c>
      <c r="AH131">
        <v>2</v>
      </c>
      <c r="AI131">
        <v>42105412</v>
      </c>
      <c r="AJ131">
        <v>136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ROW(Source!A62)</f>
        <v>62</v>
      </c>
      <c r="B132">
        <v>42105432</v>
      </c>
      <c r="C132">
        <v>42105425</v>
      </c>
      <c r="D132">
        <v>18410572</v>
      </c>
      <c r="E132">
        <v>1</v>
      </c>
      <c r="F132">
        <v>1</v>
      </c>
      <c r="G132">
        <v>1</v>
      </c>
      <c r="H132">
        <v>1</v>
      </c>
      <c r="I132" t="s">
        <v>461</v>
      </c>
      <c r="J132" t="s">
        <v>3</v>
      </c>
      <c r="K132" t="s">
        <v>462</v>
      </c>
      <c r="L132">
        <v>1369</v>
      </c>
      <c r="N132">
        <v>1013</v>
      </c>
      <c r="O132" t="s">
        <v>437</v>
      </c>
      <c r="P132" t="s">
        <v>437</v>
      </c>
      <c r="Q132">
        <v>1</v>
      </c>
      <c r="X132">
        <v>16.64</v>
      </c>
      <c r="Y132">
        <v>0</v>
      </c>
      <c r="Z132">
        <v>0</v>
      </c>
      <c r="AA132">
        <v>0</v>
      </c>
      <c r="AB132">
        <v>254.01</v>
      </c>
      <c r="AC132">
        <v>0</v>
      </c>
      <c r="AD132">
        <v>1</v>
      </c>
      <c r="AE132">
        <v>1</v>
      </c>
      <c r="AF132" t="s">
        <v>53</v>
      </c>
      <c r="AG132">
        <v>19.135999999999999</v>
      </c>
      <c r="AH132">
        <v>2</v>
      </c>
      <c r="AI132">
        <v>42105426</v>
      </c>
      <c r="AJ132">
        <v>137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ROW(Source!A62)</f>
        <v>62</v>
      </c>
      <c r="B133">
        <v>42105433</v>
      </c>
      <c r="C133">
        <v>42105425</v>
      </c>
      <c r="D133">
        <v>38165408</v>
      </c>
      <c r="E133">
        <v>1</v>
      </c>
      <c r="F133">
        <v>1</v>
      </c>
      <c r="G133">
        <v>1</v>
      </c>
      <c r="H133">
        <v>2</v>
      </c>
      <c r="I133" t="s">
        <v>505</v>
      </c>
      <c r="J133" t="s">
        <v>506</v>
      </c>
      <c r="K133" t="s">
        <v>507</v>
      </c>
      <c r="L133">
        <v>1368</v>
      </c>
      <c r="N133">
        <v>1011</v>
      </c>
      <c r="O133" t="s">
        <v>445</v>
      </c>
      <c r="P133" t="s">
        <v>445</v>
      </c>
      <c r="Q133">
        <v>1</v>
      </c>
      <c r="X133">
        <v>4.5999999999999996</v>
      </c>
      <c r="Y133">
        <v>0</v>
      </c>
      <c r="Z133">
        <v>3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52</v>
      </c>
      <c r="AG133">
        <v>5.75</v>
      </c>
      <c r="AH133">
        <v>2</v>
      </c>
      <c r="AI133">
        <v>42105427</v>
      </c>
      <c r="AJ133">
        <v>138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ROW(Source!A62)</f>
        <v>62</v>
      </c>
      <c r="B134">
        <v>42105434</v>
      </c>
      <c r="C134">
        <v>42105425</v>
      </c>
      <c r="D134">
        <v>38166127</v>
      </c>
      <c r="E134">
        <v>1</v>
      </c>
      <c r="F134">
        <v>1</v>
      </c>
      <c r="G134">
        <v>1</v>
      </c>
      <c r="H134">
        <v>2</v>
      </c>
      <c r="I134" t="s">
        <v>614</v>
      </c>
      <c r="J134" t="s">
        <v>615</v>
      </c>
      <c r="K134" t="s">
        <v>616</v>
      </c>
      <c r="L134">
        <v>1368</v>
      </c>
      <c r="N134">
        <v>1011</v>
      </c>
      <c r="O134" t="s">
        <v>445</v>
      </c>
      <c r="P134" t="s">
        <v>445</v>
      </c>
      <c r="Q134">
        <v>1</v>
      </c>
      <c r="X134">
        <v>4.5999999999999996</v>
      </c>
      <c r="Y134">
        <v>0</v>
      </c>
      <c r="Z134">
        <v>1.95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52</v>
      </c>
      <c r="AG134">
        <v>5.75</v>
      </c>
      <c r="AH134">
        <v>2</v>
      </c>
      <c r="AI134">
        <v>42105428</v>
      </c>
      <c r="AJ134">
        <v>139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ROW(Source!A62)</f>
        <v>62</v>
      </c>
      <c r="B135">
        <v>42105435</v>
      </c>
      <c r="C135">
        <v>42105425</v>
      </c>
      <c r="D135">
        <v>38166203</v>
      </c>
      <c r="E135">
        <v>1</v>
      </c>
      <c r="F135">
        <v>1</v>
      </c>
      <c r="G135">
        <v>1</v>
      </c>
      <c r="H135">
        <v>2</v>
      </c>
      <c r="I135" t="s">
        <v>602</v>
      </c>
      <c r="J135" t="s">
        <v>603</v>
      </c>
      <c r="K135" t="s">
        <v>604</v>
      </c>
      <c r="L135">
        <v>1368</v>
      </c>
      <c r="N135">
        <v>1011</v>
      </c>
      <c r="O135" t="s">
        <v>445</v>
      </c>
      <c r="P135" t="s">
        <v>445</v>
      </c>
      <c r="Q135">
        <v>1</v>
      </c>
      <c r="X135">
        <v>0.36</v>
      </c>
      <c r="Y135">
        <v>0</v>
      </c>
      <c r="Z135">
        <v>0.95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52</v>
      </c>
      <c r="AG135">
        <v>0.44999999999999996</v>
      </c>
      <c r="AH135">
        <v>2</v>
      </c>
      <c r="AI135">
        <v>42105429</v>
      </c>
      <c r="AJ135">
        <v>140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ROW(Source!A62)</f>
        <v>62</v>
      </c>
      <c r="B136">
        <v>42105436</v>
      </c>
      <c r="C136">
        <v>42105425</v>
      </c>
      <c r="D136">
        <v>38104072</v>
      </c>
      <c r="E136">
        <v>1</v>
      </c>
      <c r="F136">
        <v>1</v>
      </c>
      <c r="G136">
        <v>1</v>
      </c>
      <c r="H136">
        <v>3</v>
      </c>
      <c r="I136" t="s">
        <v>621</v>
      </c>
      <c r="J136" t="s">
        <v>622</v>
      </c>
      <c r="K136" t="s">
        <v>623</v>
      </c>
      <c r="L136">
        <v>1355</v>
      </c>
      <c r="N136">
        <v>1010</v>
      </c>
      <c r="O136" t="s">
        <v>105</v>
      </c>
      <c r="P136" t="s">
        <v>105</v>
      </c>
      <c r="Q136">
        <v>100</v>
      </c>
      <c r="X136">
        <v>6.7</v>
      </c>
      <c r="Y136">
        <v>12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6.7</v>
      </c>
      <c r="AH136">
        <v>2</v>
      </c>
      <c r="AI136">
        <v>42105430</v>
      </c>
      <c r="AJ136">
        <v>141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ROW(Source!A62)</f>
        <v>62</v>
      </c>
      <c r="B137">
        <v>42105437</v>
      </c>
      <c r="C137">
        <v>42105425</v>
      </c>
      <c r="D137">
        <v>38124875</v>
      </c>
      <c r="E137">
        <v>1</v>
      </c>
      <c r="F137">
        <v>1</v>
      </c>
      <c r="G137">
        <v>1</v>
      </c>
      <c r="H137">
        <v>3</v>
      </c>
      <c r="I137" t="s">
        <v>752</v>
      </c>
      <c r="J137" t="s">
        <v>753</v>
      </c>
      <c r="K137" t="s">
        <v>754</v>
      </c>
      <c r="L137">
        <v>1301</v>
      </c>
      <c r="N137">
        <v>1003</v>
      </c>
      <c r="O137" t="s">
        <v>168</v>
      </c>
      <c r="P137" t="s">
        <v>168</v>
      </c>
      <c r="Q137">
        <v>1</v>
      </c>
      <c r="X137">
        <v>105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 t="s">
        <v>3</v>
      </c>
      <c r="AG137">
        <v>105</v>
      </c>
      <c r="AH137">
        <v>3</v>
      </c>
      <c r="AI137">
        <v>-1</v>
      </c>
      <c r="AJ137" t="s">
        <v>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ROW(Source!A98)</f>
        <v>98</v>
      </c>
      <c r="B138">
        <v>42105455</v>
      </c>
      <c r="C138">
        <v>42105439</v>
      </c>
      <c r="D138">
        <v>18409850</v>
      </c>
      <c r="E138">
        <v>1</v>
      </c>
      <c r="F138">
        <v>1</v>
      </c>
      <c r="G138">
        <v>1</v>
      </c>
      <c r="H138">
        <v>1</v>
      </c>
      <c r="I138" t="s">
        <v>503</v>
      </c>
      <c r="J138" t="s">
        <v>3</v>
      </c>
      <c r="K138" t="s">
        <v>504</v>
      </c>
      <c r="L138">
        <v>1369</v>
      </c>
      <c r="N138">
        <v>1013</v>
      </c>
      <c r="O138" t="s">
        <v>437</v>
      </c>
      <c r="P138" t="s">
        <v>437</v>
      </c>
      <c r="Q138">
        <v>1</v>
      </c>
      <c r="X138">
        <v>104</v>
      </c>
      <c r="Y138">
        <v>0</v>
      </c>
      <c r="Z138">
        <v>0</v>
      </c>
      <c r="AA138">
        <v>0</v>
      </c>
      <c r="AB138">
        <v>263.61</v>
      </c>
      <c r="AC138">
        <v>0</v>
      </c>
      <c r="AD138">
        <v>1</v>
      </c>
      <c r="AE138">
        <v>1</v>
      </c>
      <c r="AF138" t="s">
        <v>53</v>
      </c>
      <c r="AG138">
        <v>119.6</v>
      </c>
      <c r="AH138">
        <v>2</v>
      </c>
      <c r="AI138">
        <v>42105440</v>
      </c>
      <c r="AJ138">
        <v>143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ROW(Source!A98)</f>
        <v>98</v>
      </c>
      <c r="B139">
        <v>42105456</v>
      </c>
      <c r="C139">
        <v>42105439</v>
      </c>
      <c r="D139">
        <v>38165408</v>
      </c>
      <c r="E139">
        <v>1</v>
      </c>
      <c r="F139">
        <v>1</v>
      </c>
      <c r="G139">
        <v>1</v>
      </c>
      <c r="H139">
        <v>2</v>
      </c>
      <c r="I139" t="s">
        <v>505</v>
      </c>
      <c r="J139" t="s">
        <v>506</v>
      </c>
      <c r="K139" t="s">
        <v>507</v>
      </c>
      <c r="L139">
        <v>1368</v>
      </c>
      <c r="N139">
        <v>1011</v>
      </c>
      <c r="O139" t="s">
        <v>445</v>
      </c>
      <c r="P139" t="s">
        <v>445</v>
      </c>
      <c r="Q139">
        <v>1</v>
      </c>
      <c r="X139">
        <v>2.9</v>
      </c>
      <c r="Y139">
        <v>0</v>
      </c>
      <c r="Z139">
        <v>3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52</v>
      </c>
      <c r="AG139">
        <v>3.625</v>
      </c>
      <c r="AH139">
        <v>2</v>
      </c>
      <c r="AI139">
        <v>42105441</v>
      </c>
      <c r="AJ139">
        <v>144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ROW(Source!A98)</f>
        <v>98</v>
      </c>
      <c r="B140">
        <v>42105457</v>
      </c>
      <c r="C140">
        <v>42105439</v>
      </c>
      <c r="D140">
        <v>38166159</v>
      </c>
      <c r="E140">
        <v>1</v>
      </c>
      <c r="F140">
        <v>1</v>
      </c>
      <c r="G140">
        <v>1</v>
      </c>
      <c r="H140">
        <v>2</v>
      </c>
      <c r="I140" t="s">
        <v>508</v>
      </c>
      <c r="J140" t="s">
        <v>509</v>
      </c>
      <c r="K140" t="s">
        <v>510</v>
      </c>
      <c r="L140">
        <v>1368</v>
      </c>
      <c r="N140">
        <v>1011</v>
      </c>
      <c r="O140" t="s">
        <v>445</v>
      </c>
      <c r="P140" t="s">
        <v>445</v>
      </c>
      <c r="Q140">
        <v>1</v>
      </c>
      <c r="X140">
        <v>0.56000000000000005</v>
      </c>
      <c r="Y140">
        <v>0</v>
      </c>
      <c r="Z140">
        <v>33.590000000000003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52</v>
      </c>
      <c r="AG140">
        <v>0.70000000000000007</v>
      </c>
      <c r="AH140">
        <v>2</v>
      </c>
      <c r="AI140">
        <v>42105442</v>
      </c>
      <c r="AJ140">
        <v>145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ROW(Source!A98)</f>
        <v>98</v>
      </c>
      <c r="B141">
        <v>42105458</v>
      </c>
      <c r="C141">
        <v>42105439</v>
      </c>
      <c r="D141">
        <v>38166196</v>
      </c>
      <c r="E141">
        <v>1</v>
      </c>
      <c r="F141">
        <v>1</v>
      </c>
      <c r="G141">
        <v>1</v>
      </c>
      <c r="H141">
        <v>2</v>
      </c>
      <c r="I141" t="s">
        <v>511</v>
      </c>
      <c r="J141" t="s">
        <v>512</v>
      </c>
      <c r="K141" t="s">
        <v>513</v>
      </c>
      <c r="L141">
        <v>1368</v>
      </c>
      <c r="N141">
        <v>1011</v>
      </c>
      <c r="O141" t="s">
        <v>445</v>
      </c>
      <c r="P141" t="s">
        <v>445</v>
      </c>
      <c r="Q141">
        <v>1</v>
      </c>
      <c r="X141">
        <v>0.6</v>
      </c>
      <c r="Y141">
        <v>0</v>
      </c>
      <c r="Z141">
        <v>2.08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52</v>
      </c>
      <c r="AG141">
        <v>0.75</v>
      </c>
      <c r="AH141">
        <v>2</v>
      </c>
      <c r="AI141">
        <v>42105443</v>
      </c>
      <c r="AJ141">
        <v>146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ROW(Source!A98)</f>
        <v>98</v>
      </c>
      <c r="B142">
        <v>42105459</v>
      </c>
      <c r="C142">
        <v>42105439</v>
      </c>
      <c r="D142">
        <v>38102562</v>
      </c>
      <c r="E142">
        <v>1</v>
      </c>
      <c r="F142">
        <v>1</v>
      </c>
      <c r="G142">
        <v>1</v>
      </c>
      <c r="H142">
        <v>3</v>
      </c>
      <c r="I142" t="s">
        <v>514</v>
      </c>
      <c r="J142" t="s">
        <v>515</v>
      </c>
      <c r="K142" t="s">
        <v>516</v>
      </c>
      <c r="L142">
        <v>1346</v>
      </c>
      <c r="N142">
        <v>1009</v>
      </c>
      <c r="O142" t="s">
        <v>475</v>
      </c>
      <c r="P142" t="s">
        <v>475</v>
      </c>
      <c r="Q142">
        <v>1</v>
      </c>
      <c r="X142">
        <v>22</v>
      </c>
      <c r="Y142">
        <v>46.72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22</v>
      </c>
      <c r="AH142">
        <v>2</v>
      </c>
      <c r="AI142">
        <v>42105444</v>
      </c>
      <c r="AJ142">
        <v>147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ROW(Source!A98)</f>
        <v>98</v>
      </c>
      <c r="B143">
        <v>42105460</v>
      </c>
      <c r="C143">
        <v>42105439</v>
      </c>
      <c r="D143">
        <v>38102571</v>
      </c>
      <c r="E143">
        <v>1</v>
      </c>
      <c r="F143">
        <v>1</v>
      </c>
      <c r="G143">
        <v>1</v>
      </c>
      <c r="H143">
        <v>3</v>
      </c>
      <c r="I143" t="s">
        <v>517</v>
      </c>
      <c r="J143" t="s">
        <v>518</v>
      </c>
      <c r="K143" t="s">
        <v>519</v>
      </c>
      <c r="L143">
        <v>1346</v>
      </c>
      <c r="N143">
        <v>1009</v>
      </c>
      <c r="O143" t="s">
        <v>475</v>
      </c>
      <c r="P143" t="s">
        <v>475</v>
      </c>
      <c r="Q143">
        <v>1</v>
      </c>
      <c r="X143">
        <v>92</v>
      </c>
      <c r="Y143">
        <v>3.18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92</v>
      </c>
      <c r="AH143">
        <v>2</v>
      </c>
      <c r="AI143">
        <v>42105445</v>
      </c>
      <c r="AJ143">
        <v>148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ROW(Source!A98)</f>
        <v>98</v>
      </c>
      <c r="B144">
        <v>42105461</v>
      </c>
      <c r="C144">
        <v>42105439</v>
      </c>
      <c r="D144">
        <v>38102594</v>
      </c>
      <c r="E144">
        <v>1</v>
      </c>
      <c r="F144">
        <v>1</v>
      </c>
      <c r="G144">
        <v>1</v>
      </c>
      <c r="H144">
        <v>3</v>
      </c>
      <c r="I144" t="s">
        <v>520</v>
      </c>
      <c r="J144" t="s">
        <v>521</v>
      </c>
      <c r="K144" t="s">
        <v>522</v>
      </c>
      <c r="L144">
        <v>1301</v>
      </c>
      <c r="N144">
        <v>1003</v>
      </c>
      <c r="O144" t="s">
        <v>168</v>
      </c>
      <c r="P144" t="s">
        <v>168</v>
      </c>
      <c r="Q144">
        <v>1</v>
      </c>
      <c r="X144">
        <v>227</v>
      </c>
      <c r="Y144">
        <v>0.17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227</v>
      </c>
      <c r="AH144">
        <v>2</v>
      </c>
      <c r="AI144">
        <v>42105446</v>
      </c>
      <c r="AJ144">
        <v>149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ROW(Source!A98)</f>
        <v>98</v>
      </c>
      <c r="B145">
        <v>42105462</v>
      </c>
      <c r="C145">
        <v>42105439</v>
      </c>
      <c r="D145">
        <v>38102600</v>
      </c>
      <c r="E145">
        <v>1</v>
      </c>
      <c r="F145">
        <v>1</v>
      </c>
      <c r="G145">
        <v>1</v>
      </c>
      <c r="H145">
        <v>3</v>
      </c>
      <c r="I145" t="s">
        <v>523</v>
      </c>
      <c r="J145" t="s">
        <v>524</v>
      </c>
      <c r="K145" t="s">
        <v>525</v>
      </c>
      <c r="L145">
        <v>1308</v>
      </c>
      <c r="N145">
        <v>1003</v>
      </c>
      <c r="O145" t="s">
        <v>236</v>
      </c>
      <c r="P145" t="s">
        <v>236</v>
      </c>
      <c r="Q145">
        <v>100</v>
      </c>
      <c r="X145">
        <v>1.77</v>
      </c>
      <c r="Y145">
        <v>174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1.77</v>
      </c>
      <c r="AH145">
        <v>2</v>
      </c>
      <c r="AI145">
        <v>42105447</v>
      </c>
      <c r="AJ145">
        <v>150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ROW(Source!A98)</f>
        <v>98</v>
      </c>
      <c r="B146">
        <v>42105463</v>
      </c>
      <c r="C146">
        <v>42105439</v>
      </c>
      <c r="D146">
        <v>38102605</v>
      </c>
      <c r="E146">
        <v>1</v>
      </c>
      <c r="F146">
        <v>1</v>
      </c>
      <c r="G146">
        <v>1</v>
      </c>
      <c r="H146">
        <v>3</v>
      </c>
      <c r="I146" t="s">
        <v>639</v>
      </c>
      <c r="J146" t="s">
        <v>640</v>
      </c>
      <c r="K146" t="s">
        <v>641</v>
      </c>
      <c r="L146">
        <v>1301</v>
      </c>
      <c r="N146">
        <v>1003</v>
      </c>
      <c r="O146" t="s">
        <v>168</v>
      </c>
      <c r="P146" t="s">
        <v>168</v>
      </c>
      <c r="Q146">
        <v>1</v>
      </c>
      <c r="X146">
        <v>126</v>
      </c>
      <c r="Y146">
        <v>0.6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126</v>
      </c>
      <c r="AH146">
        <v>2</v>
      </c>
      <c r="AI146">
        <v>42105448</v>
      </c>
      <c r="AJ146">
        <v>151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ROW(Source!A98)</f>
        <v>98</v>
      </c>
      <c r="B147">
        <v>42105464</v>
      </c>
      <c r="C147">
        <v>42105439</v>
      </c>
      <c r="D147">
        <v>38102632</v>
      </c>
      <c r="E147">
        <v>1</v>
      </c>
      <c r="F147">
        <v>1</v>
      </c>
      <c r="G147">
        <v>1</v>
      </c>
      <c r="H147">
        <v>3</v>
      </c>
      <c r="I147" t="s">
        <v>642</v>
      </c>
      <c r="J147" t="s">
        <v>643</v>
      </c>
      <c r="K147" t="s">
        <v>644</v>
      </c>
      <c r="L147">
        <v>1327</v>
      </c>
      <c r="N147">
        <v>1005</v>
      </c>
      <c r="O147" t="s">
        <v>321</v>
      </c>
      <c r="P147" t="s">
        <v>321</v>
      </c>
      <c r="Q147">
        <v>1</v>
      </c>
      <c r="X147">
        <v>210</v>
      </c>
      <c r="Y147">
        <v>27.36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210</v>
      </c>
      <c r="AH147">
        <v>2</v>
      </c>
      <c r="AI147">
        <v>42105449</v>
      </c>
      <c r="AJ147">
        <v>152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ROW(Source!A98)</f>
        <v>98</v>
      </c>
      <c r="B148">
        <v>42105465</v>
      </c>
      <c r="C148">
        <v>42105439</v>
      </c>
      <c r="D148">
        <v>38102699</v>
      </c>
      <c r="E148">
        <v>1</v>
      </c>
      <c r="F148">
        <v>1</v>
      </c>
      <c r="G148">
        <v>1</v>
      </c>
      <c r="H148">
        <v>3</v>
      </c>
      <c r="I148" t="s">
        <v>535</v>
      </c>
      <c r="J148" t="s">
        <v>536</v>
      </c>
      <c r="K148" t="s">
        <v>537</v>
      </c>
      <c r="L148">
        <v>1355</v>
      </c>
      <c r="N148">
        <v>1010</v>
      </c>
      <c r="O148" t="s">
        <v>105</v>
      </c>
      <c r="P148" t="s">
        <v>105</v>
      </c>
      <c r="Q148">
        <v>100</v>
      </c>
      <c r="X148">
        <v>35.33</v>
      </c>
      <c r="Y148">
        <v>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35.33</v>
      </c>
      <c r="AH148">
        <v>2</v>
      </c>
      <c r="AI148">
        <v>42105450</v>
      </c>
      <c r="AJ148">
        <v>153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ROW(Source!A98)</f>
        <v>98</v>
      </c>
      <c r="B149">
        <v>42105466</v>
      </c>
      <c r="C149">
        <v>42105439</v>
      </c>
      <c r="D149">
        <v>38102702</v>
      </c>
      <c r="E149">
        <v>1</v>
      </c>
      <c r="F149">
        <v>1</v>
      </c>
      <c r="G149">
        <v>1</v>
      </c>
      <c r="H149">
        <v>3</v>
      </c>
      <c r="I149" t="s">
        <v>541</v>
      </c>
      <c r="J149" t="s">
        <v>542</v>
      </c>
      <c r="K149" t="s">
        <v>543</v>
      </c>
      <c r="L149">
        <v>1355</v>
      </c>
      <c r="N149">
        <v>1010</v>
      </c>
      <c r="O149" t="s">
        <v>105</v>
      </c>
      <c r="P149" t="s">
        <v>105</v>
      </c>
      <c r="Q149">
        <v>100</v>
      </c>
      <c r="X149">
        <v>1.69</v>
      </c>
      <c r="Y149">
        <v>7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1.69</v>
      </c>
      <c r="AH149">
        <v>2</v>
      </c>
      <c r="AI149">
        <v>42105451</v>
      </c>
      <c r="AJ149">
        <v>154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ROW(Source!A98)</f>
        <v>98</v>
      </c>
      <c r="B150">
        <v>42105467</v>
      </c>
      <c r="C150">
        <v>42105439</v>
      </c>
      <c r="D150">
        <v>38113299</v>
      </c>
      <c r="E150">
        <v>1</v>
      </c>
      <c r="F150">
        <v>1</v>
      </c>
      <c r="G150">
        <v>1</v>
      </c>
      <c r="H150">
        <v>3</v>
      </c>
      <c r="I150" t="s">
        <v>755</v>
      </c>
      <c r="J150" t="s">
        <v>756</v>
      </c>
      <c r="K150" t="s">
        <v>757</v>
      </c>
      <c r="L150">
        <v>1327</v>
      </c>
      <c r="N150">
        <v>1005</v>
      </c>
      <c r="O150" t="s">
        <v>321</v>
      </c>
      <c r="P150" t="s">
        <v>321</v>
      </c>
      <c r="Q150">
        <v>1</v>
      </c>
      <c r="X150">
        <v>103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103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ROW(Source!A98)</f>
        <v>98</v>
      </c>
      <c r="B151">
        <v>42105468</v>
      </c>
      <c r="C151">
        <v>42105439</v>
      </c>
      <c r="D151">
        <v>38120933</v>
      </c>
      <c r="E151">
        <v>1</v>
      </c>
      <c r="F151">
        <v>1</v>
      </c>
      <c r="G151">
        <v>1</v>
      </c>
      <c r="H151">
        <v>3</v>
      </c>
      <c r="I151" t="s">
        <v>645</v>
      </c>
      <c r="J151" t="s">
        <v>646</v>
      </c>
      <c r="K151" t="s">
        <v>647</v>
      </c>
      <c r="L151">
        <v>1301</v>
      </c>
      <c r="N151">
        <v>1003</v>
      </c>
      <c r="O151" t="s">
        <v>168</v>
      </c>
      <c r="P151" t="s">
        <v>168</v>
      </c>
      <c r="Q151">
        <v>1</v>
      </c>
      <c r="X151">
        <v>151</v>
      </c>
      <c r="Y151">
        <v>6.44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151</v>
      </c>
      <c r="AH151">
        <v>2</v>
      </c>
      <c r="AI151">
        <v>42105452</v>
      </c>
      <c r="AJ151">
        <v>155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ROW(Source!A98)</f>
        <v>98</v>
      </c>
      <c r="B152">
        <v>42105469</v>
      </c>
      <c r="C152">
        <v>42105439</v>
      </c>
      <c r="D152">
        <v>38120948</v>
      </c>
      <c r="E152">
        <v>1</v>
      </c>
      <c r="F152">
        <v>1</v>
      </c>
      <c r="G152">
        <v>1</v>
      </c>
      <c r="H152">
        <v>3</v>
      </c>
      <c r="I152" t="s">
        <v>648</v>
      </c>
      <c r="J152" t="s">
        <v>649</v>
      </c>
      <c r="K152" t="s">
        <v>650</v>
      </c>
      <c r="L152">
        <v>1301</v>
      </c>
      <c r="N152">
        <v>1003</v>
      </c>
      <c r="O152" t="s">
        <v>168</v>
      </c>
      <c r="P152" t="s">
        <v>168</v>
      </c>
      <c r="Q152">
        <v>1</v>
      </c>
      <c r="X152">
        <v>204</v>
      </c>
      <c r="Y152">
        <v>7.18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204</v>
      </c>
      <c r="AH152">
        <v>2</v>
      </c>
      <c r="AI152">
        <v>42105453</v>
      </c>
      <c r="AJ152">
        <v>156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ROW(Source!A98)</f>
        <v>98</v>
      </c>
      <c r="B153">
        <v>42105470</v>
      </c>
      <c r="C153">
        <v>42105439</v>
      </c>
      <c r="D153">
        <v>38140638</v>
      </c>
      <c r="E153">
        <v>1</v>
      </c>
      <c r="F153">
        <v>1</v>
      </c>
      <c r="G153">
        <v>1</v>
      </c>
      <c r="H153">
        <v>3</v>
      </c>
      <c r="I153" t="s">
        <v>450</v>
      </c>
      <c r="J153" t="s">
        <v>451</v>
      </c>
      <c r="K153" t="s">
        <v>452</v>
      </c>
      <c r="L153">
        <v>1339</v>
      </c>
      <c r="N153">
        <v>1007</v>
      </c>
      <c r="O153" t="s">
        <v>449</v>
      </c>
      <c r="P153" t="s">
        <v>449</v>
      </c>
      <c r="Q153">
        <v>1</v>
      </c>
      <c r="X153">
        <v>7.3999999999999996E-2</v>
      </c>
      <c r="Y153">
        <v>2.44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7.3999999999999996E-2</v>
      </c>
      <c r="AH153">
        <v>2</v>
      </c>
      <c r="AI153">
        <v>42105454</v>
      </c>
      <c r="AJ153">
        <v>157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ROW(Source!A99)</f>
        <v>99</v>
      </c>
      <c r="B154">
        <v>42105482</v>
      </c>
      <c r="C154">
        <v>42105471</v>
      </c>
      <c r="D154">
        <v>18410572</v>
      </c>
      <c r="E154">
        <v>1</v>
      </c>
      <c r="F154">
        <v>1</v>
      </c>
      <c r="G154">
        <v>1</v>
      </c>
      <c r="H154">
        <v>1</v>
      </c>
      <c r="I154" t="s">
        <v>461</v>
      </c>
      <c r="J154" t="s">
        <v>3</v>
      </c>
      <c r="K154" t="s">
        <v>462</v>
      </c>
      <c r="L154">
        <v>1369</v>
      </c>
      <c r="N154">
        <v>1013</v>
      </c>
      <c r="O154" t="s">
        <v>437</v>
      </c>
      <c r="P154" t="s">
        <v>437</v>
      </c>
      <c r="Q154">
        <v>1</v>
      </c>
      <c r="X154">
        <v>43.56</v>
      </c>
      <c r="Y154">
        <v>0</v>
      </c>
      <c r="Z154">
        <v>0</v>
      </c>
      <c r="AA154">
        <v>0</v>
      </c>
      <c r="AB154">
        <v>254.01</v>
      </c>
      <c r="AC154">
        <v>0</v>
      </c>
      <c r="AD154">
        <v>1</v>
      </c>
      <c r="AE154">
        <v>1</v>
      </c>
      <c r="AF154" t="s">
        <v>53</v>
      </c>
      <c r="AG154">
        <v>50.094000000000001</v>
      </c>
      <c r="AH154">
        <v>2</v>
      </c>
      <c r="AI154">
        <v>42105472</v>
      </c>
      <c r="AJ154">
        <v>158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ROW(Source!A99)</f>
        <v>99</v>
      </c>
      <c r="B155">
        <v>42105483</v>
      </c>
      <c r="C155">
        <v>42105471</v>
      </c>
      <c r="D155">
        <v>121548</v>
      </c>
      <c r="E155">
        <v>1</v>
      </c>
      <c r="F155">
        <v>1</v>
      </c>
      <c r="G155">
        <v>1</v>
      </c>
      <c r="H155">
        <v>1</v>
      </c>
      <c r="I155" t="s">
        <v>30</v>
      </c>
      <c r="J155" t="s">
        <v>3</v>
      </c>
      <c r="K155" t="s">
        <v>440</v>
      </c>
      <c r="L155">
        <v>608254</v>
      </c>
      <c r="N155">
        <v>1013</v>
      </c>
      <c r="O155" t="s">
        <v>441</v>
      </c>
      <c r="P155" t="s">
        <v>441</v>
      </c>
      <c r="Q155">
        <v>1</v>
      </c>
      <c r="X155">
        <v>0.02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2</v>
      </c>
      <c r="AF155" t="s">
        <v>52</v>
      </c>
      <c r="AG155">
        <v>2.5000000000000001E-2</v>
      </c>
      <c r="AH155">
        <v>2</v>
      </c>
      <c r="AI155">
        <v>42105473</v>
      </c>
      <c r="AJ155">
        <v>159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ROW(Source!A99)</f>
        <v>99</v>
      </c>
      <c r="B156">
        <v>42105484</v>
      </c>
      <c r="C156">
        <v>42105471</v>
      </c>
      <c r="D156">
        <v>38164733</v>
      </c>
      <c r="E156">
        <v>1</v>
      </c>
      <c r="F156">
        <v>1</v>
      </c>
      <c r="G156">
        <v>1</v>
      </c>
      <c r="H156">
        <v>2</v>
      </c>
      <c r="I156" t="s">
        <v>463</v>
      </c>
      <c r="J156" t="s">
        <v>464</v>
      </c>
      <c r="K156" t="s">
        <v>465</v>
      </c>
      <c r="L156">
        <v>1368</v>
      </c>
      <c r="N156">
        <v>1011</v>
      </c>
      <c r="O156" t="s">
        <v>445</v>
      </c>
      <c r="P156" t="s">
        <v>445</v>
      </c>
      <c r="Q156">
        <v>1</v>
      </c>
      <c r="X156">
        <v>0.02</v>
      </c>
      <c r="Y156">
        <v>0</v>
      </c>
      <c r="Z156">
        <v>27.66</v>
      </c>
      <c r="AA156">
        <v>11.6</v>
      </c>
      <c r="AB156">
        <v>0</v>
      </c>
      <c r="AC156">
        <v>0</v>
      </c>
      <c r="AD156">
        <v>1</v>
      </c>
      <c r="AE156">
        <v>0</v>
      </c>
      <c r="AF156" t="s">
        <v>52</v>
      </c>
      <c r="AG156">
        <v>2.5000000000000001E-2</v>
      </c>
      <c r="AH156">
        <v>2</v>
      </c>
      <c r="AI156">
        <v>42105474</v>
      </c>
      <c r="AJ156">
        <v>160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ROW(Source!A99)</f>
        <v>99</v>
      </c>
      <c r="B157">
        <v>42105485</v>
      </c>
      <c r="C157">
        <v>42105471</v>
      </c>
      <c r="D157">
        <v>38166456</v>
      </c>
      <c r="E157">
        <v>1</v>
      </c>
      <c r="F157">
        <v>1</v>
      </c>
      <c r="G157">
        <v>1</v>
      </c>
      <c r="H157">
        <v>2</v>
      </c>
      <c r="I157" t="s">
        <v>466</v>
      </c>
      <c r="J157" t="s">
        <v>467</v>
      </c>
      <c r="K157" t="s">
        <v>468</v>
      </c>
      <c r="L157">
        <v>1368</v>
      </c>
      <c r="N157">
        <v>1011</v>
      </c>
      <c r="O157" t="s">
        <v>445</v>
      </c>
      <c r="P157" t="s">
        <v>445</v>
      </c>
      <c r="Q157">
        <v>1</v>
      </c>
      <c r="X157">
        <v>0.15</v>
      </c>
      <c r="Y157">
        <v>0</v>
      </c>
      <c r="Z157">
        <v>87.17</v>
      </c>
      <c r="AA157">
        <v>11.6</v>
      </c>
      <c r="AB157">
        <v>0</v>
      </c>
      <c r="AC157">
        <v>0</v>
      </c>
      <c r="AD157">
        <v>1</v>
      </c>
      <c r="AE157">
        <v>0</v>
      </c>
      <c r="AF157" t="s">
        <v>52</v>
      </c>
      <c r="AG157">
        <v>0.1875</v>
      </c>
      <c r="AH157">
        <v>2</v>
      </c>
      <c r="AI157">
        <v>42105475</v>
      </c>
      <c r="AJ157">
        <v>161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ROW(Source!A99)</f>
        <v>99</v>
      </c>
      <c r="B158">
        <v>42105486</v>
      </c>
      <c r="C158">
        <v>42105471</v>
      </c>
      <c r="D158">
        <v>38101843</v>
      </c>
      <c r="E158">
        <v>1</v>
      </c>
      <c r="F158">
        <v>1</v>
      </c>
      <c r="G158">
        <v>1</v>
      </c>
      <c r="H158">
        <v>3</v>
      </c>
      <c r="I158" t="s">
        <v>469</v>
      </c>
      <c r="J158" t="s">
        <v>470</v>
      </c>
      <c r="K158" t="s">
        <v>471</v>
      </c>
      <c r="L158">
        <v>1327</v>
      </c>
      <c r="N158">
        <v>1005</v>
      </c>
      <c r="O158" t="s">
        <v>321</v>
      </c>
      <c r="P158" t="s">
        <v>321</v>
      </c>
      <c r="Q158">
        <v>1</v>
      </c>
      <c r="X158">
        <v>0.84</v>
      </c>
      <c r="Y158">
        <v>72.31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0.84</v>
      </c>
      <c r="AH158">
        <v>2</v>
      </c>
      <c r="AI158">
        <v>42105476</v>
      </c>
      <c r="AJ158">
        <v>162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ROW(Source!A99)</f>
        <v>99</v>
      </c>
      <c r="B159">
        <v>42105487</v>
      </c>
      <c r="C159">
        <v>42105471</v>
      </c>
      <c r="D159">
        <v>38101992</v>
      </c>
      <c r="E159">
        <v>1</v>
      </c>
      <c r="F159">
        <v>1</v>
      </c>
      <c r="G159">
        <v>1</v>
      </c>
      <c r="H159">
        <v>3</v>
      </c>
      <c r="I159" t="s">
        <v>472</v>
      </c>
      <c r="J159" t="s">
        <v>473</v>
      </c>
      <c r="K159" t="s">
        <v>474</v>
      </c>
      <c r="L159">
        <v>1346</v>
      </c>
      <c r="N159">
        <v>1009</v>
      </c>
      <c r="O159" t="s">
        <v>475</v>
      </c>
      <c r="P159" t="s">
        <v>475</v>
      </c>
      <c r="Q159">
        <v>1</v>
      </c>
      <c r="X159">
        <v>0.31</v>
      </c>
      <c r="Y159">
        <v>1.81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0.31</v>
      </c>
      <c r="AH159">
        <v>2</v>
      </c>
      <c r="AI159">
        <v>42105477</v>
      </c>
      <c r="AJ159">
        <v>163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ROW(Source!A99)</f>
        <v>99</v>
      </c>
      <c r="B160">
        <v>42105488</v>
      </c>
      <c r="C160">
        <v>42105471</v>
      </c>
      <c r="D160">
        <v>38103405</v>
      </c>
      <c r="E160">
        <v>1</v>
      </c>
      <c r="F160">
        <v>1</v>
      </c>
      <c r="G160">
        <v>1</v>
      </c>
      <c r="H160">
        <v>3</v>
      </c>
      <c r="I160" t="s">
        <v>61</v>
      </c>
      <c r="J160" t="s">
        <v>63</v>
      </c>
      <c r="K160" t="s">
        <v>62</v>
      </c>
      <c r="L160">
        <v>1348</v>
      </c>
      <c r="N160">
        <v>1009</v>
      </c>
      <c r="O160" t="s">
        <v>28</v>
      </c>
      <c r="P160" t="s">
        <v>28</v>
      </c>
      <c r="Q160">
        <v>1000</v>
      </c>
      <c r="X160">
        <v>0.03</v>
      </c>
      <c r="Y160">
        <v>4615.9399999999996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0.03</v>
      </c>
      <c r="AH160">
        <v>2</v>
      </c>
      <c r="AI160">
        <v>42105478</v>
      </c>
      <c r="AJ160">
        <v>164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ROW(Source!A99)</f>
        <v>99</v>
      </c>
      <c r="B161">
        <v>42105489</v>
      </c>
      <c r="C161">
        <v>42105471</v>
      </c>
      <c r="D161">
        <v>38103458</v>
      </c>
      <c r="E161">
        <v>1</v>
      </c>
      <c r="F161">
        <v>1</v>
      </c>
      <c r="G161">
        <v>1</v>
      </c>
      <c r="H161">
        <v>3</v>
      </c>
      <c r="I161" t="s">
        <v>476</v>
      </c>
      <c r="J161" t="s">
        <v>477</v>
      </c>
      <c r="K161" t="s">
        <v>478</v>
      </c>
      <c r="L161">
        <v>1348</v>
      </c>
      <c r="N161">
        <v>1009</v>
      </c>
      <c r="O161" t="s">
        <v>28</v>
      </c>
      <c r="P161" t="s">
        <v>28</v>
      </c>
      <c r="Q161">
        <v>1000</v>
      </c>
      <c r="X161">
        <v>5.0999999999999997E-2</v>
      </c>
      <c r="Y161">
        <v>11927.49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5.0999999999999997E-2</v>
      </c>
      <c r="AH161">
        <v>2</v>
      </c>
      <c r="AI161">
        <v>42105479</v>
      </c>
      <c r="AJ161">
        <v>165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ROW(Source!A99)</f>
        <v>99</v>
      </c>
      <c r="B162">
        <v>42105490</v>
      </c>
      <c r="C162">
        <v>42105471</v>
      </c>
      <c r="D162">
        <v>38103963</v>
      </c>
      <c r="E162">
        <v>1</v>
      </c>
      <c r="F162">
        <v>1</v>
      </c>
      <c r="G162">
        <v>1</v>
      </c>
      <c r="H162">
        <v>3</v>
      </c>
      <c r="I162" t="s">
        <v>479</v>
      </c>
      <c r="J162" t="s">
        <v>480</v>
      </c>
      <c r="K162" t="s">
        <v>481</v>
      </c>
      <c r="L162">
        <v>1346</v>
      </c>
      <c r="N162">
        <v>1009</v>
      </c>
      <c r="O162" t="s">
        <v>475</v>
      </c>
      <c r="P162" t="s">
        <v>475</v>
      </c>
      <c r="Q162">
        <v>1</v>
      </c>
      <c r="X162">
        <v>20</v>
      </c>
      <c r="Y162">
        <v>15.26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20</v>
      </c>
      <c r="AH162">
        <v>2</v>
      </c>
      <c r="AI162">
        <v>42105480</v>
      </c>
      <c r="AJ162">
        <v>166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ROW(Source!A102)</f>
        <v>102</v>
      </c>
      <c r="B163">
        <v>42105497</v>
      </c>
      <c r="C163">
        <v>42105493</v>
      </c>
      <c r="D163">
        <v>18408066</v>
      </c>
      <c r="E163">
        <v>1</v>
      </c>
      <c r="F163">
        <v>1</v>
      </c>
      <c r="G163">
        <v>1</v>
      </c>
      <c r="H163">
        <v>1</v>
      </c>
      <c r="I163" t="s">
        <v>559</v>
      </c>
      <c r="J163" t="s">
        <v>3</v>
      </c>
      <c r="K163" t="s">
        <v>560</v>
      </c>
      <c r="L163">
        <v>1369</v>
      </c>
      <c r="N163">
        <v>1013</v>
      </c>
      <c r="O163" t="s">
        <v>437</v>
      </c>
      <c r="P163" t="s">
        <v>437</v>
      </c>
      <c r="Q163">
        <v>1</v>
      </c>
      <c r="X163">
        <v>17.89</v>
      </c>
      <c r="Y163">
        <v>0</v>
      </c>
      <c r="Z163">
        <v>0</v>
      </c>
      <c r="AA163">
        <v>0</v>
      </c>
      <c r="AB163">
        <v>233.09</v>
      </c>
      <c r="AC163">
        <v>0</v>
      </c>
      <c r="AD163">
        <v>1</v>
      </c>
      <c r="AE163">
        <v>1</v>
      </c>
      <c r="AF163" t="s">
        <v>3</v>
      </c>
      <c r="AG163">
        <v>17.89</v>
      </c>
      <c r="AH163">
        <v>2</v>
      </c>
      <c r="AI163">
        <v>42105494</v>
      </c>
      <c r="AJ163">
        <v>168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ROW(Source!A102)</f>
        <v>102</v>
      </c>
      <c r="B164">
        <v>42105498</v>
      </c>
      <c r="C164">
        <v>42105493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30</v>
      </c>
      <c r="J164" t="s">
        <v>3</v>
      </c>
      <c r="K164" t="s">
        <v>440</v>
      </c>
      <c r="L164">
        <v>608254</v>
      </c>
      <c r="N164">
        <v>1013</v>
      </c>
      <c r="O164" t="s">
        <v>441</v>
      </c>
      <c r="P164" t="s">
        <v>441</v>
      </c>
      <c r="Q164">
        <v>1</v>
      </c>
      <c r="X164">
        <v>0.08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2</v>
      </c>
      <c r="AF164" t="s">
        <v>3</v>
      </c>
      <c r="AG164">
        <v>0.08</v>
      </c>
      <c r="AH164">
        <v>2</v>
      </c>
      <c r="AI164">
        <v>42105495</v>
      </c>
      <c r="AJ164">
        <v>169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ROW(Source!A102)</f>
        <v>102</v>
      </c>
      <c r="B165">
        <v>42105499</v>
      </c>
      <c r="C165">
        <v>42105493</v>
      </c>
      <c r="D165">
        <v>38164735</v>
      </c>
      <c r="E165">
        <v>1</v>
      </c>
      <c r="F165">
        <v>1</v>
      </c>
      <c r="G165">
        <v>1</v>
      </c>
      <c r="H165">
        <v>2</v>
      </c>
      <c r="I165" t="s">
        <v>442</v>
      </c>
      <c r="J165" t="s">
        <v>443</v>
      </c>
      <c r="K165" t="s">
        <v>444</v>
      </c>
      <c r="L165">
        <v>1368</v>
      </c>
      <c r="N165">
        <v>1011</v>
      </c>
      <c r="O165" t="s">
        <v>445</v>
      </c>
      <c r="P165" t="s">
        <v>445</v>
      </c>
      <c r="Q165">
        <v>1</v>
      </c>
      <c r="X165">
        <v>0.08</v>
      </c>
      <c r="Y165">
        <v>0</v>
      </c>
      <c r="Z165">
        <v>31.26</v>
      </c>
      <c r="AA165">
        <v>13.5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0.08</v>
      </c>
      <c r="AH165">
        <v>2</v>
      </c>
      <c r="AI165">
        <v>42105496</v>
      </c>
      <c r="AJ165">
        <v>170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ROW(Source!A103)</f>
        <v>103</v>
      </c>
      <c r="B166">
        <v>42105509</v>
      </c>
      <c r="C166">
        <v>42105500</v>
      </c>
      <c r="D166">
        <v>29364679</v>
      </c>
      <c r="E166">
        <v>1</v>
      </c>
      <c r="F166">
        <v>1</v>
      </c>
      <c r="G166">
        <v>1</v>
      </c>
      <c r="H166">
        <v>1</v>
      </c>
      <c r="I166" t="s">
        <v>561</v>
      </c>
      <c r="J166" t="s">
        <v>3</v>
      </c>
      <c r="K166" t="s">
        <v>562</v>
      </c>
      <c r="L166">
        <v>1369</v>
      </c>
      <c r="N166">
        <v>1013</v>
      </c>
      <c r="O166" t="s">
        <v>437</v>
      </c>
      <c r="P166" t="s">
        <v>437</v>
      </c>
      <c r="Q166">
        <v>1</v>
      </c>
      <c r="X166">
        <v>135.19999999999999</v>
      </c>
      <c r="Y166">
        <v>0</v>
      </c>
      <c r="Z166">
        <v>0</v>
      </c>
      <c r="AA166">
        <v>0</v>
      </c>
      <c r="AB166">
        <v>288.31</v>
      </c>
      <c r="AC166">
        <v>0</v>
      </c>
      <c r="AD166">
        <v>1</v>
      </c>
      <c r="AE166">
        <v>1</v>
      </c>
      <c r="AF166" t="s">
        <v>3</v>
      </c>
      <c r="AG166">
        <v>135.19999999999999</v>
      </c>
      <c r="AH166">
        <v>2</v>
      </c>
      <c r="AI166">
        <v>42105501</v>
      </c>
      <c r="AJ166">
        <v>171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ROW(Source!A103)</f>
        <v>103</v>
      </c>
      <c r="B167">
        <v>42105510</v>
      </c>
      <c r="C167">
        <v>42105500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30</v>
      </c>
      <c r="J167" t="s">
        <v>3</v>
      </c>
      <c r="K167" t="s">
        <v>440</v>
      </c>
      <c r="L167">
        <v>608254</v>
      </c>
      <c r="N167">
        <v>1013</v>
      </c>
      <c r="O167" t="s">
        <v>441</v>
      </c>
      <c r="P167" t="s">
        <v>441</v>
      </c>
      <c r="Q167">
        <v>1</v>
      </c>
      <c r="X167">
        <v>0.3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2</v>
      </c>
      <c r="AF167" t="s">
        <v>3</v>
      </c>
      <c r="AG167">
        <v>0.3</v>
      </c>
      <c r="AH167">
        <v>2</v>
      </c>
      <c r="AI167">
        <v>42105502</v>
      </c>
      <c r="AJ167">
        <v>172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ROW(Source!A103)</f>
        <v>103</v>
      </c>
      <c r="B168">
        <v>42105511</v>
      </c>
      <c r="C168">
        <v>42105500</v>
      </c>
      <c r="D168">
        <v>38164593</v>
      </c>
      <c r="E168">
        <v>1</v>
      </c>
      <c r="F168">
        <v>1</v>
      </c>
      <c r="G168">
        <v>1</v>
      </c>
      <c r="H168">
        <v>2</v>
      </c>
      <c r="I168" t="s">
        <v>563</v>
      </c>
      <c r="J168" t="s">
        <v>564</v>
      </c>
      <c r="K168" t="s">
        <v>565</v>
      </c>
      <c r="L168">
        <v>1368</v>
      </c>
      <c r="N168">
        <v>1011</v>
      </c>
      <c r="O168" t="s">
        <v>445</v>
      </c>
      <c r="P168" t="s">
        <v>445</v>
      </c>
      <c r="Q168">
        <v>1</v>
      </c>
      <c r="X168">
        <v>0.3</v>
      </c>
      <c r="Y168">
        <v>0</v>
      </c>
      <c r="Z168">
        <v>134.65</v>
      </c>
      <c r="AA168">
        <v>13.5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0.3</v>
      </c>
      <c r="AH168">
        <v>2</v>
      </c>
      <c r="AI168">
        <v>42105503</v>
      </c>
      <c r="AJ168">
        <v>173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ROW(Source!A103)</f>
        <v>103</v>
      </c>
      <c r="B169">
        <v>42105512</v>
      </c>
      <c r="C169">
        <v>42105500</v>
      </c>
      <c r="D169">
        <v>38166456</v>
      </c>
      <c r="E169">
        <v>1</v>
      </c>
      <c r="F169">
        <v>1</v>
      </c>
      <c r="G169">
        <v>1</v>
      </c>
      <c r="H169">
        <v>2</v>
      </c>
      <c r="I169" t="s">
        <v>466</v>
      </c>
      <c r="J169" t="s">
        <v>467</v>
      </c>
      <c r="K169" t="s">
        <v>468</v>
      </c>
      <c r="L169">
        <v>1368</v>
      </c>
      <c r="N169">
        <v>1011</v>
      </c>
      <c r="O169" t="s">
        <v>445</v>
      </c>
      <c r="P169" t="s">
        <v>445</v>
      </c>
      <c r="Q169">
        <v>1</v>
      </c>
      <c r="X169">
        <v>0.3</v>
      </c>
      <c r="Y169">
        <v>0</v>
      </c>
      <c r="Z169">
        <v>87.17</v>
      </c>
      <c r="AA169">
        <v>11.6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0.3</v>
      </c>
      <c r="AH169">
        <v>2</v>
      </c>
      <c r="AI169">
        <v>42105504</v>
      </c>
      <c r="AJ169">
        <v>174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ROW(Source!A103)</f>
        <v>103</v>
      </c>
      <c r="B170">
        <v>42105513</v>
      </c>
      <c r="C170">
        <v>42105500</v>
      </c>
      <c r="D170">
        <v>38139930</v>
      </c>
      <c r="E170">
        <v>1</v>
      </c>
      <c r="F170">
        <v>1</v>
      </c>
      <c r="G170">
        <v>1</v>
      </c>
      <c r="H170">
        <v>3</v>
      </c>
      <c r="I170" t="s">
        <v>651</v>
      </c>
      <c r="J170" t="s">
        <v>652</v>
      </c>
      <c r="K170" t="s">
        <v>653</v>
      </c>
      <c r="L170">
        <v>1348</v>
      </c>
      <c r="N170">
        <v>1009</v>
      </c>
      <c r="O170" t="s">
        <v>28</v>
      </c>
      <c r="P170" t="s">
        <v>28</v>
      </c>
      <c r="Q170">
        <v>1000</v>
      </c>
      <c r="X170">
        <v>3.15E-3</v>
      </c>
      <c r="Y170">
        <v>729.98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3.15E-3</v>
      </c>
      <c r="AH170">
        <v>2</v>
      </c>
      <c r="AI170">
        <v>42105505</v>
      </c>
      <c r="AJ170">
        <v>175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ROW(Source!A103)</f>
        <v>103</v>
      </c>
      <c r="B171">
        <v>42105514</v>
      </c>
      <c r="C171">
        <v>42105500</v>
      </c>
      <c r="D171">
        <v>38150349</v>
      </c>
      <c r="E171">
        <v>1</v>
      </c>
      <c r="F171">
        <v>1</v>
      </c>
      <c r="G171">
        <v>1</v>
      </c>
      <c r="H171">
        <v>3</v>
      </c>
      <c r="I171" t="s">
        <v>654</v>
      </c>
      <c r="J171" t="s">
        <v>655</v>
      </c>
      <c r="K171" t="s">
        <v>656</v>
      </c>
      <c r="L171">
        <v>1346</v>
      </c>
      <c r="N171">
        <v>1009</v>
      </c>
      <c r="O171" t="s">
        <v>475</v>
      </c>
      <c r="P171" t="s">
        <v>475</v>
      </c>
      <c r="Q171">
        <v>1</v>
      </c>
      <c r="X171">
        <v>2.8</v>
      </c>
      <c r="Y171">
        <v>35.799999999999997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2.8</v>
      </c>
      <c r="AH171">
        <v>2</v>
      </c>
      <c r="AI171">
        <v>42105506</v>
      </c>
      <c r="AJ171">
        <v>176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ROW(Source!A103)</f>
        <v>103</v>
      </c>
      <c r="B172">
        <v>42105515</v>
      </c>
      <c r="C172">
        <v>42105500</v>
      </c>
      <c r="D172">
        <v>38164081</v>
      </c>
      <c r="E172">
        <v>1</v>
      </c>
      <c r="F172">
        <v>1</v>
      </c>
      <c r="G172">
        <v>1</v>
      </c>
      <c r="H172">
        <v>3</v>
      </c>
      <c r="I172" t="s">
        <v>593</v>
      </c>
      <c r="J172" t="s">
        <v>594</v>
      </c>
      <c r="K172" t="s">
        <v>595</v>
      </c>
      <c r="L172">
        <v>1374</v>
      </c>
      <c r="N172">
        <v>1013</v>
      </c>
      <c r="O172" t="s">
        <v>596</v>
      </c>
      <c r="P172" t="s">
        <v>596</v>
      </c>
      <c r="Q172">
        <v>1</v>
      </c>
      <c r="X172">
        <v>26.82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26.82</v>
      </c>
      <c r="AH172">
        <v>2</v>
      </c>
      <c r="AI172">
        <v>42105507</v>
      </c>
      <c r="AJ172">
        <v>178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ROW(Source!A105)</f>
        <v>105</v>
      </c>
      <c r="B173">
        <v>42105527</v>
      </c>
      <c r="C173">
        <v>42105517</v>
      </c>
      <c r="D173">
        <v>18410280</v>
      </c>
      <c r="E173">
        <v>1</v>
      </c>
      <c r="F173">
        <v>1</v>
      </c>
      <c r="G173">
        <v>1</v>
      </c>
      <c r="H173">
        <v>1</v>
      </c>
      <c r="I173" t="s">
        <v>657</v>
      </c>
      <c r="J173" t="s">
        <v>3</v>
      </c>
      <c r="K173" t="s">
        <v>658</v>
      </c>
      <c r="L173">
        <v>1369</v>
      </c>
      <c r="N173">
        <v>1013</v>
      </c>
      <c r="O173" t="s">
        <v>437</v>
      </c>
      <c r="P173" t="s">
        <v>437</v>
      </c>
      <c r="Q173">
        <v>1</v>
      </c>
      <c r="X173">
        <v>16.29</v>
      </c>
      <c r="Y173">
        <v>0</v>
      </c>
      <c r="Z173">
        <v>0</v>
      </c>
      <c r="AA173">
        <v>0</v>
      </c>
      <c r="AB173">
        <v>276.39</v>
      </c>
      <c r="AC173">
        <v>0</v>
      </c>
      <c r="AD173">
        <v>1</v>
      </c>
      <c r="AE173">
        <v>1</v>
      </c>
      <c r="AF173" t="s">
        <v>3</v>
      </c>
      <c r="AG173">
        <v>16.29</v>
      </c>
      <c r="AH173">
        <v>2</v>
      </c>
      <c r="AI173">
        <v>42105518</v>
      </c>
      <c r="AJ173">
        <v>179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ROW(Source!A105)</f>
        <v>105</v>
      </c>
      <c r="B174">
        <v>42105528</v>
      </c>
      <c r="C174">
        <v>42105517</v>
      </c>
      <c r="D174">
        <v>121548</v>
      </c>
      <c r="E174">
        <v>1</v>
      </c>
      <c r="F174">
        <v>1</v>
      </c>
      <c r="G174">
        <v>1</v>
      </c>
      <c r="H174">
        <v>1</v>
      </c>
      <c r="I174" t="s">
        <v>30</v>
      </c>
      <c r="J174" t="s">
        <v>3</v>
      </c>
      <c r="K174" t="s">
        <v>440</v>
      </c>
      <c r="L174">
        <v>608254</v>
      </c>
      <c r="N174">
        <v>1013</v>
      </c>
      <c r="O174" t="s">
        <v>441</v>
      </c>
      <c r="P174" t="s">
        <v>441</v>
      </c>
      <c r="Q174">
        <v>1</v>
      </c>
      <c r="X174">
        <v>0.01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0.01</v>
      </c>
      <c r="AH174">
        <v>2</v>
      </c>
      <c r="AI174">
        <v>42105519</v>
      </c>
      <c r="AJ174">
        <v>180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ROW(Source!A105)</f>
        <v>105</v>
      </c>
      <c r="B175">
        <v>42105529</v>
      </c>
      <c r="C175">
        <v>42105517</v>
      </c>
      <c r="D175">
        <v>38164735</v>
      </c>
      <c r="E175">
        <v>1</v>
      </c>
      <c r="F175">
        <v>1</v>
      </c>
      <c r="G175">
        <v>1</v>
      </c>
      <c r="H175">
        <v>2</v>
      </c>
      <c r="I175" t="s">
        <v>442</v>
      </c>
      <c r="J175" t="s">
        <v>443</v>
      </c>
      <c r="K175" t="s">
        <v>444</v>
      </c>
      <c r="L175">
        <v>1368</v>
      </c>
      <c r="N175">
        <v>1011</v>
      </c>
      <c r="O175" t="s">
        <v>445</v>
      </c>
      <c r="P175" t="s">
        <v>445</v>
      </c>
      <c r="Q175">
        <v>1</v>
      </c>
      <c r="X175">
        <v>0.01</v>
      </c>
      <c r="Y175">
        <v>0</v>
      </c>
      <c r="Z175">
        <v>31.26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0.01</v>
      </c>
      <c r="AH175">
        <v>2</v>
      </c>
      <c r="AI175">
        <v>42105520</v>
      </c>
      <c r="AJ175">
        <v>181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ROW(Source!A105)</f>
        <v>105</v>
      </c>
      <c r="B176">
        <v>42105530</v>
      </c>
      <c r="C176">
        <v>42105517</v>
      </c>
      <c r="D176">
        <v>38165408</v>
      </c>
      <c r="E176">
        <v>1</v>
      </c>
      <c r="F176">
        <v>1</v>
      </c>
      <c r="G176">
        <v>1</v>
      </c>
      <c r="H176">
        <v>2</v>
      </c>
      <c r="I176" t="s">
        <v>505</v>
      </c>
      <c r="J176" t="s">
        <v>506</v>
      </c>
      <c r="K176" t="s">
        <v>507</v>
      </c>
      <c r="L176">
        <v>1368</v>
      </c>
      <c r="N176">
        <v>1011</v>
      </c>
      <c r="O176" t="s">
        <v>445</v>
      </c>
      <c r="P176" t="s">
        <v>445</v>
      </c>
      <c r="Q176">
        <v>1</v>
      </c>
      <c r="X176">
        <v>6.08</v>
      </c>
      <c r="Y176">
        <v>0</v>
      </c>
      <c r="Z176">
        <v>3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6.08</v>
      </c>
      <c r="AH176">
        <v>2</v>
      </c>
      <c r="AI176">
        <v>42105521</v>
      </c>
      <c r="AJ176">
        <v>182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ROW(Source!A105)</f>
        <v>105</v>
      </c>
      <c r="B177">
        <v>42105531</v>
      </c>
      <c r="C177">
        <v>42105517</v>
      </c>
      <c r="D177">
        <v>38166196</v>
      </c>
      <c r="E177">
        <v>1</v>
      </c>
      <c r="F177">
        <v>1</v>
      </c>
      <c r="G177">
        <v>1</v>
      </c>
      <c r="H177">
        <v>2</v>
      </c>
      <c r="I177" t="s">
        <v>511</v>
      </c>
      <c r="J177" t="s">
        <v>512</v>
      </c>
      <c r="K177" t="s">
        <v>513</v>
      </c>
      <c r="L177">
        <v>1368</v>
      </c>
      <c r="N177">
        <v>1011</v>
      </c>
      <c r="O177" t="s">
        <v>445</v>
      </c>
      <c r="P177" t="s">
        <v>445</v>
      </c>
      <c r="Q177">
        <v>1</v>
      </c>
      <c r="X177">
        <v>6.08</v>
      </c>
      <c r="Y177">
        <v>0</v>
      </c>
      <c r="Z177">
        <v>2.08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6.08</v>
      </c>
      <c r="AH177">
        <v>2</v>
      </c>
      <c r="AI177">
        <v>42105522</v>
      </c>
      <c r="AJ177">
        <v>183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ROW(Source!A105)</f>
        <v>105</v>
      </c>
      <c r="B178">
        <v>42105532</v>
      </c>
      <c r="C178">
        <v>42105517</v>
      </c>
      <c r="D178">
        <v>38101745</v>
      </c>
      <c r="E178">
        <v>1</v>
      </c>
      <c r="F178">
        <v>1</v>
      </c>
      <c r="G178">
        <v>1</v>
      </c>
      <c r="H178">
        <v>3</v>
      </c>
      <c r="I178" t="s">
        <v>659</v>
      </c>
      <c r="J178" t="s">
        <v>660</v>
      </c>
      <c r="K178" t="s">
        <v>661</v>
      </c>
      <c r="L178">
        <v>1348</v>
      </c>
      <c r="N178">
        <v>1009</v>
      </c>
      <c r="O178" t="s">
        <v>28</v>
      </c>
      <c r="P178" t="s">
        <v>28</v>
      </c>
      <c r="Q178">
        <v>1000</v>
      </c>
      <c r="X178">
        <v>1E-3</v>
      </c>
      <c r="Y178">
        <v>12430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1E-3</v>
      </c>
      <c r="AH178">
        <v>2</v>
      </c>
      <c r="AI178">
        <v>42105523</v>
      </c>
      <c r="AJ178">
        <v>184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ROW(Source!A105)</f>
        <v>105</v>
      </c>
      <c r="B179">
        <v>42105533</v>
      </c>
      <c r="C179">
        <v>42105517</v>
      </c>
      <c r="D179">
        <v>38102363</v>
      </c>
      <c r="E179">
        <v>1</v>
      </c>
      <c r="F179">
        <v>1</v>
      </c>
      <c r="G179">
        <v>1</v>
      </c>
      <c r="H179">
        <v>3</v>
      </c>
      <c r="I179" t="s">
        <v>662</v>
      </c>
      <c r="J179" t="s">
        <v>663</v>
      </c>
      <c r="K179" t="s">
        <v>664</v>
      </c>
      <c r="L179">
        <v>1356</v>
      </c>
      <c r="N179">
        <v>1010</v>
      </c>
      <c r="O179" t="s">
        <v>620</v>
      </c>
      <c r="P179" t="s">
        <v>620</v>
      </c>
      <c r="Q179">
        <v>1000</v>
      </c>
      <c r="X179">
        <v>0.2</v>
      </c>
      <c r="Y179">
        <v>179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0.2</v>
      </c>
      <c r="AH179">
        <v>2</v>
      </c>
      <c r="AI179">
        <v>42105524</v>
      </c>
      <c r="AJ179">
        <v>185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ROW(Source!A105)</f>
        <v>105</v>
      </c>
      <c r="B180">
        <v>42105534</v>
      </c>
      <c r="C180">
        <v>42105517</v>
      </c>
      <c r="D180">
        <v>38164081</v>
      </c>
      <c r="E180">
        <v>1</v>
      </c>
      <c r="F180">
        <v>1</v>
      </c>
      <c r="G180">
        <v>1</v>
      </c>
      <c r="H180">
        <v>3</v>
      </c>
      <c r="I180" t="s">
        <v>593</v>
      </c>
      <c r="J180" t="s">
        <v>594</v>
      </c>
      <c r="K180" t="s">
        <v>595</v>
      </c>
      <c r="L180">
        <v>1374</v>
      </c>
      <c r="N180">
        <v>1013</v>
      </c>
      <c r="O180" t="s">
        <v>596</v>
      </c>
      <c r="P180" t="s">
        <v>596</v>
      </c>
      <c r="Q180">
        <v>1</v>
      </c>
      <c r="X180">
        <v>3.1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3.1</v>
      </c>
      <c r="AH180">
        <v>2</v>
      </c>
      <c r="AI180">
        <v>42105525</v>
      </c>
      <c r="AJ180">
        <v>187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ROW(Source!A107)</f>
        <v>107</v>
      </c>
      <c r="B181">
        <v>42105547</v>
      </c>
      <c r="C181">
        <v>42105536</v>
      </c>
      <c r="D181">
        <v>29361034</v>
      </c>
      <c r="E181">
        <v>1</v>
      </c>
      <c r="F181">
        <v>1</v>
      </c>
      <c r="G181">
        <v>1</v>
      </c>
      <c r="H181">
        <v>1</v>
      </c>
      <c r="I181" t="s">
        <v>665</v>
      </c>
      <c r="J181" t="s">
        <v>3</v>
      </c>
      <c r="K181" t="s">
        <v>666</v>
      </c>
      <c r="L181">
        <v>1369</v>
      </c>
      <c r="N181">
        <v>1013</v>
      </c>
      <c r="O181" t="s">
        <v>437</v>
      </c>
      <c r="P181" t="s">
        <v>437</v>
      </c>
      <c r="Q181">
        <v>1</v>
      </c>
      <c r="X181">
        <v>2.82</v>
      </c>
      <c r="Y181">
        <v>0</v>
      </c>
      <c r="Z181">
        <v>0</v>
      </c>
      <c r="AA181">
        <v>0</v>
      </c>
      <c r="AB181">
        <v>273.2</v>
      </c>
      <c r="AC181">
        <v>0</v>
      </c>
      <c r="AD181">
        <v>1</v>
      </c>
      <c r="AE181">
        <v>1</v>
      </c>
      <c r="AF181" t="s">
        <v>3</v>
      </c>
      <c r="AG181">
        <v>2.82</v>
      </c>
      <c r="AH181">
        <v>2</v>
      </c>
      <c r="AI181">
        <v>42105537</v>
      </c>
      <c r="AJ181">
        <v>188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ROW(Source!A107)</f>
        <v>107</v>
      </c>
      <c r="B182">
        <v>42105548</v>
      </c>
      <c r="C182">
        <v>42105536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30</v>
      </c>
      <c r="J182" t="s">
        <v>3</v>
      </c>
      <c r="K182" t="s">
        <v>440</v>
      </c>
      <c r="L182">
        <v>608254</v>
      </c>
      <c r="N182">
        <v>1013</v>
      </c>
      <c r="O182" t="s">
        <v>441</v>
      </c>
      <c r="P182" t="s">
        <v>441</v>
      </c>
      <c r="Q182">
        <v>1</v>
      </c>
      <c r="X182">
        <v>0.01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0.01</v>
      </c>
      <c r="AH182">
        <v>2</v>
      </c>
      <c r="AI182">
        <v>42105538</v>
      </c>
      <c r="AJ182">
        <v>189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ROW(Source!A107)</f>
        <v>107</v>
      </c>
      <c r="B183">
        <v>42105549</v>
      </c>
      <c r="C183">
        <v>42105536</v>
      </c>
      <c r="D183">
        <v>38164593</v>
      </c>
      <c r="E183">
        <v>1</v>
      </c>
      <c r="F183">
        <v>1</v>
      </c>
      <c r="G183">
        <v>1</v>
      </c>
      <c r="H183">
        <v>2</v>
      </c>
      <c r="I183" t="s">
        <v>563</v>
      </c>
      <c r="J183" t="s">
        <v>564</v>
      </c>
      <c r="K183" t="s">
        <v>565</v>
      </c>
      <c r="L183">
        <v>1368</v>
      </c>
      <c r="N183">
        <v>1011</v>
      </c>
      <c r="O183" t="s">
        <v>445</v>
      </c>
      <c r="P183" t="s">
        <v>445</v>
      </c>
      <c r="Q183">
        <v>1</v>
      </c>
      <c r="X183">
        <v>0.01</v>
      </c>
      <c r="Y183">
        <v>0</v>
      </c>
      <c r="Z183">
        <v>134.65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0.01</v>
      </c>
      <c r="AH183">
        <v>2</v>
      </c>
      <c r="AI183">
        <v>42105539</v>
      </c>
      <c r="AJ183">
        <v>190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ROW(Source!A107)</f>
        <v>107</v>
      </c>
      <c r="B184">
        <v>42105550</v>
      </c>
      <c r="C184">
        <v>42105536</v>
      </c>
      <c r="D184">
        <v>38166456</v>
      </c>
      <c r="E184">
        <v>1</v>
      </c>
      <c r="F184">
        <v>1</v>
      </c>
      <c r="G184">
        <v>1</v>
      </c>
      <c r="H184">
        <v>2</v>
      </c>
      <c r="I184" t="s">
        <v>466</v>
      </c>
      <c r="J184" t="s">
        <v>467</v>
      </c>
      <c r="K184" t="s">
        <v>468</v>
      </c>
      <c r="L184">
        <v>1368</v>
      </c>
      <c r="N184">
        <v>1011</v>
      </c>
      <c r="O184" t="s">
        <v>445</v>
      </c>
      <c r="P184" t="s">
        <v>445</v>
      </c>
      <c r="Q184">
        <v>1</v>
      </c>
      <c r="X184">
        <v>0.01</v>
      </c>
      <c r="Y184">
        <v>0</v>
      </c>
      <c r="Z184">
        <v>87.17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0.01</v>
      </c>
      <c r="AH184">
        <v>2</v>
      </c>
      <c r="AI184">
        <v>42105540</v>
      </c>
      <c r="AJ184">
        <v>191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ROW(Source!A107)</f>
        <v>107</v>
      </c>
      <c r="B185">
        <v>42105551</v>
      </c>
      <c r="C185">
        <v>42105536</v>
      </c>
      <c r="D185">
        <v>38102313</v>
      </c>
      <c r="E185">
        <v>1</v>
      </c>
      <c r="F185">
        <v>1</v>
      </c>
      <c r="G185">
        <v>1</v>
      </c>
      <c r="H185">
        <v>3</v>
      </c>
      <c r="I185" t="s">
        <v>581</v>
      </c>
      <c r="J185" t="s">
        <v>582</v>
      </c>
      <c r="K185" t="s">
        <v>583</v>
      </c>
      <c r="L185">
        <v>1346</v>
      </c>
      <c r="N185">
        <v>1009</v>
      </c>
      <c r="O185" t="s">
        <v>475</v>
      </c>
      <c r="P185" t="s">
        <v>475</v>
      </c>
      <c r="Q185">
        <v>1</v>
      </c>
      <c r="X185">
        <v>0.05</v>
      </c>
      <c r="Y185">
        <v>28.67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0.05</v>
      </c>
      <c r="AH185">
        <v>2</v>
      </c>
      <c r="AI185">
        <v>42105541</v>
      </c>
      <c r="AJ185">
        <v>192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ROW(Source!A107)</f>
        <v>107</v>
      </c>
      <c r="B186">
        <v>42105552</v>
      </c>
      <c r="C186">
        <v>42105536</v>
      </c>
      <c r="D186">
        <v>38102598</v>
      </c>
      <c r="E186">
        <v>1</v>
      </c>
      <c r="F186">
        <v>1</v>
      </c>
      <c r="G186">
        <v>1</v>
      </c>
      <c r="H186">
        <v>3</v>
      </c>
      <c r="I186" t="s">
        <v>584</v>
      </c>
      <c r="J186" t="s">
        <v>585</v>
      </c>
      <c r="K186" t="s">
        <v>586</v>
      </c>
      <c r="L186">
        <v>1308</v>
      </c>
      <c r="N186">
        <v>1003</v>
      </c>
      <c r="O186" t="s">
        <v>236</v>
      </c>
      <c r="P186" t="s">
        <v>236</v>
      </c>
      <c r="Q186">
        <v>100</v>
      </c>
      <c r="X186">
        <v>0.05</v>
      </c>
      <c r="Y186">
        <v>120.36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0.05</v>
      </c>
      <c r="AH186">
        <v>2</v>
      </c>
      <c r="AI186">
        <v>42105542</v>
      </c>
      <c r="AJ186">
        <v>193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ROW(Source!A107)</f>
        <v>107</v>
      </c>
      <c r="B187">
        <v>42105553</v>
      </c>
      <c r="C187">
        <v>42105536</v>
      </c>
      <c r="D187">
        <v>38102617</v>
      </c>
      <c r="E187">
        <v>1</v>
      </c>
      <c r="F187">
        <v>1</v>
      </c>
      <c r="G187">
        <v>1</v>
      </c>
      <c r="H187">
        <v>3</v>
      </c>
      <c r="I187" t="s">
        <v>587</v>
      </c>
      <c r="J187" t="s">
        <v>588</v>
      </c>
      <c r="K187" t="s">
        <v>589</v>
      </c>
      <c r="L187">
        <v>1346</v>
      </c>
      <c r="N187">
        <v>1009</v>
      </c>
      <c r="O187" t="s">
        <v>475</v>
      </c>
      <c r="P187" t="s">
        <v>475</v>
      </c>
      <c r="Q187">
        <v>1</v>
      </c>
      <c r="X187">
        <v>0.16</v>
      </c>
      <c r="Y187">
        <v>30.5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0.16</v>
      </c>
      <c r="AH187">
        <v>2</v>
      </c>
      <c r="AI187">
        <v>42105543</v>
      </c>
      <c r="AJ187">
        <v>194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ROW(Source!A107)</f>
        <v>107</v>
      </c>
      <c r="B188">
        <v>42105554</v>
      </c>
      <c r="C188">
        <v>42105536</v>
      </c>
      <c r="D188">
        <v>38164081</v>
      </c>
      <c r="E188">
        <v>1</v>
      </c>
      <c r="F188">
        <v>1</v>
      </c>
      <c r="G188">
        <v>1</v>
      </c>
      <c r="H188">
        <v>3</v>
      </c>
      <c r="I188" t="s">
        <v>593</v>
      </c>
      <c r="J188" t="s">
        <v>594</v>
      </c>
      <c r="K188" t="s">
        <v>595</v>
      </c>
      <c r="L188">
        <v>1374</v>
      </c>
      <c r="N188">
        <v>1013</v>
      </c>
      <c r="O188" t="s">
        <v>596</v>
      </c>
      <c r="P188" t="s">
        <v>596</v>
      </c>
      <c r="Q188">
        <v>1</v>
      </c>
      <c r="X188">
        <v>0.53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0.53</v>
      </c>
      <c r="AH188">
        <v>2</v>
      </c>
      <c r="AI188">
        <v>42105544</v>
      </c>
      <c r="AJ188">
        <v>197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ROW(Source!A110)</f>
        <v>110</v>
      </c>
      <c r="B189">
        <v>42105569</v>
      </c>
      <c r="C189">
        <v>42105557</v>
      </c>
      <c r="D189">
        <v>29364679</v>
      </c>
      <c r="E189">
        <v>1</v>
      </c>
      <c r="F189">
        <v>1</v>
      </c>
      <c r="G189">
        <v>1</v>
      </c>
      <c r="H189">
        <v>1</v>
      </c>
      <c r="I189" t="s">
        <v>561</v>
      </c>
      <c r="J189" t="s">
        <v>3</v>
      </c>
      <c r="K189" t="s">
        <v>562</v>
      </c>
      <c r="L189">
        <v>1369</v>
      </c>
      <c r="N189">
        <v>1013</v>
      </c>
      <c r="O189" t="s">
        <v>437</v>
      </c>
      <c r="P189" t="s">
        <v>437</v>
      </c>
      <c r="Q189">
        <v>1</v>
      </c>
      <c r="X189">
        <v>34.56</v>
      </c>
      <c r="Y189">
        <v>0</v>
      </c>
      <c r="Z189">
        <v>0</v>
      </c>
      <c r="AA189">
        <v>0</v>
      </c>
      <c r="AB189">
        <v>288.31</v>
      </c>
      <c r="AC189">
        <v>0</v>
      </c>
      <c r="AD189">
        <v>1</v>
      </c>
      <c r="AE189">
        <v>1</v>
      </c>
      <c r="AF189" t="s">
        <v>3</v>
      </c>
      <c r="AG189">
        <v>34.56</v>
      </c>
      <c r="AH189">
        <v>2</v>
      </c>
      <c r="AI189">
        <v>42105558</v>
      </c>
      <c r="AJ189">
        <v>198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ROW(Source!A110)</f>
        <v>110</v>
      </c>
      <c r="B190">
        <v>42105570</v>
      </c>
      <c r="C190">
        <v>42105557</v>
      </c>
      <c r="D190">
        <v>121548</v>
      </c>
      <c r="E190">
        <v>1</v>
      </c>
      <c r="F190">
        <v>1</v>
      </c>
      <c r="G190">
        <v>1</v>
      </c>
      <c r="H190">
        <v>1</v>
      </c>
      <c r="I190" t="s">
        <v>30</v>
      </c>
      <c r="J190" t="s">
        <v>3</v>
      </c>
      <c r="K190" t="s">
        <v>440</v>
      </c>
      <c r="L190">
        <v>608254</v>
      </c>
      <c r="N190">
        <v>1013</v>
      </c>
      <c r="O190" t="s">
        <v>441</v>
      </c>
      <c r="P190" t="s">
        <v>441</v>
      </c>
      <c r="Q190">
        <v>1</v>
      </c>
      <c r="X190">
        <v>0.03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2</v>
      </c>
      <c r="AF190" t="s">
        <v>3</v>
      </c>
      <c r="AG190">
        <v>0.03</v>
      </c>
      <c r="AH190">
        <v>2</v>
      </c>
      <c r="AI190">
        <v>42105559</v>
      </c>
      <c r="AJ190">
        <v>199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ROW(Source!A110)</f>
        <v>110</v>
      </c>
      <c r="B191">
        <v>42105571</v>
      </c>
      <c r="C191">
        <v>42105557</v>
      </c>
      <c r="D191">
        <v>38164593</v>
      </c>
      <c r="E191">
        <v>1</v>
      </c>
      <c r="F191">
        <v>1</v>
      </c>
      <c r="G191">
        <v>1</v>
      </c>
      <c r="H191">
        <v>2</v>
      </c>
      <c r="I191" t="s">
        <v>563</v>
      </c>
      <c r="J191" t="s">
        <v>564</v>
      </c>
      <c r="K191" t="s">
        <v>565</v>
      </c>
      <c r="L191">
        <v>1368</v>
      </c>
      <c r="N191">
        <v>1011</v>
      </c>
      <c r="O191" t="s">
        <v>445</v>
      </c>
      <c r="P191" t="s">
        <v>445</v>
      </c>
      <c r="Q191">
        <v>1</v>
      </c>
      <c r="X191">
        <v>0.03</v>
      </c>
      <c r="Y191">
        <v>0</v>
      </c>
      <c r="Z191">
        <v>134.65</v>
      </c>
      <c r="AA191">
        <v>13.5</v>
      </c>
      <c r="AB191">
        <v>0</v>
      </c>
      <c r="AC191">
        <v>0</v>
      </c>
      <c r="AD191">
        <v>1</v>
      </c>
      <c r="AE191">
        <v>0</v>
      </c>
      <c r="AF191" t="s">
        <v>3</v>
      </c>
      <c r="AG191">
        <v>0.03</v>
      </c>
      <c r="AH191">
        <v>2</v>
      </c>
      <c r="AI191">
        <v>42105560</v>
      </c>
      <c r="AJ191">
        <v>200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ROW(Source!A110)</f>
        <v>110</v>
      </c>
      <c r="B192">
        <v>42105572</v>
      </c>
      <c r="C192">
        <v>42105557</v>
      </c>
      <c r="D192">
        <v>38166127</v>
      </c>
      <c r="E192">
        <v>1</v>
      </c>
      <c r="F192">
        <v>1</v>
      </c>
      <c r="G192">
        <v>1</v>
      </c>
      <c r="H192">
        <v>2</v>
      </c>
      <c r="I192" t="s">
        <v>614</v>
      </c>
      <c r="J192" t="s">
        <v>615</v>
      </c>
      <c r="K192" t="s">
        <v>616</v>
      </c>
      <c r="L192">
        <v>1368</v>
      </c>
      <c r="N192">
        <v>1011</v>
      </c>
      <c r="O192" t="s">
        <v>445</v>
      </c>
      <c r="P192" t="s">
        <v>445</v>
      </c>
      <c r="Q192">
        <v>1</v>
      </c>
      <c r="X192">
        <v>4.0999999999999996</v>
      </c>
      <c r="Y192">
        <v>0</v>
      </c>
      <c r="Z192">
        <v>1.95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4.0999999999999996</v>
      </c>
      <c r="AH192">
        <v>2</v>
      </c>
      <c r="AI192">
        <v>42105561</v>
      </c>
      <c r="AJ192">
        <v>201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ROW(Source!A110)</f>
        <v>110</v>
      </c>
      <c r="B193">
        <v>42105573</v>
      </c>
      <c r="C193">
        <v>42105557</v>
      </c>
      <c r="D193">
        <v>38166456</v>
      </c>
      <c r="E193">
        <v>1</v>
      </c>
      <c r="F193">
        <v>1</v>
      </c>
      <c r="G193">
        <v>1</v>
      </c>
      <c r="H193">
        <v>2</v>
      </c>
      <c r="I193" t="s">
        <v>466</v>
      </c>
      <c r="J193" t="s">
        <v>467</v>
      </c>
      <c r="K193" t="s">
        <v>468</v>
      </c>
      <c r="L193">
        <v>1368</v>
      </c>
      <c r="N193">
        <v>1011</v>
      </c>
      <c r="O193" t="s">
        <v>445</v>
      </c>
      <c r="P193" t="s">
        <v>445</v>
      </c>
      <c r="Q193">
        <v>1</v>
      </c>
      <c r="X193">
        <v>0.02</v>
      </c>
      <c r="Y193">
        <v>0</v>
      </c>
      <c r="Z193">
        <v>87.17</v>
      </c>
      <c r="AA193">
        <v>11.6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0.02</v>
      </c>
      <c r="AH193">
        <v>2</v>
      </c>
      <c r="AI193">
        <v>42105562</v>
      </c>
      <c r="AJ193">
        <v>202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ROW(Source!A110)</f>
        <v>110</v>
      </c>
      <c r="B194">
        <v>42105574</v>
      </c>
      <c r="C194">
        <v>42105557</v>
      </c>
      <c r="D194">
        <v>38101741</v>
      </c>
      <c r="E194">
        <v>1</v>
      </c>
      <c r="F194">
        <v>1</v>
      </c>
      <c r="G194">
        <v>1</v>
      </c>
      <c r="H194">
        <v>3</v>
      </c>
      <c r="I194" t="s">
        <v>667</v>
      </c>
      <c r="J194" t="s">
        <v>668</v>
      </c>
      <c r="K194" t="s">
        <v>669</v>
      </c>
      <c r="L194">
        <v>1348</v>
      </c>
      <c r="N194">
        <v>1009</v>
      </c>
      <c r="O194" t="s">
        <v>28</v>
      </c>
      <c r="P194" t="s">
        <v>28</v>
      </c>
      <c r="Q194">
        <v>1000</v>
      </c>
      <c r="X194">
        <v>1.6000000000000001E-4</v>
      </c>
      <c r="Y194">
        <v>29800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1.6000000000000001E-4</v>
      </c>
      <c r="AH194">
        <v>2</v>
      </c>
      <c r="AI194">
        <v>42105563</v>
      </c>
      <c r="AJ194">
        <v>203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ROW(Source!A110)</f>
        <v>110</v>
      </c>
      <c r="B195">
        <v>42105575</v>
      </c>
      <c r="C195">
        <v>42105557</v>
      </c>
      <c r="D195">
        <v>38101745</v>
      </c>
      <c r="E195">
        <v>1</v>
      </c>
      <c r="F195">
        <v>1</v>
      </c>
      <c r="G195">
        <v>1</v>
      </c>
      <c r="H195">
        <v>3</v>
      </c>
      <c r="I195" t="s">
        <v>659</v>
      </c>
      <c r="J195" t="s">
        <v>660</v>
      </c>
      <c r="K195" t="s">
        <v>661</v>
      </c>
      <c r="L195">
        <v>1348</v>
      </c>
      <c r="N195">
        <v>1009</v>
      </c>
      <c r="O195" t="s">
        <v>28</v>
      </c>
      <c r="P195" t="s">
        <v>28</v>
      </c>
      <c r="Q195">
        <v>1000</v>
      </c>
      <c r="X195">
        <v>2.9999999999999997E-4</v>
      </c>
      <c r="Y195">
        <v>12430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3</v>
      </c>
      <c r="AG195">
        <v>2.9999999999999997E-4</v>
      </c>
      <c r="AH195">
        <v>2</v>
      </c>
      <c r="AI195">
        <v>42105564</v>
      </c>
      <c r="AJ195">
        <v>204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ROW(Source!A110)</f>
        <v>110</v>
      </c>
      <c r="B196">
        <v>42105576</v>
      </c>
      <c r="C196">
        <v>42105557</v>
      </c>
      <c r="D196">
        <v>38102617</v>
      </c>
      <c r="E196">
        <v>1</v>
      </c>
      <c r="F196">
        <v>1</v>
      </c>
      <c r="G196">
        <v>1</v>
      </c>
      <c r="H196">
        <v>3</v>
      </c>
      <c r="I196" t="s">
        <v>587</v>
      </c>
      <c r="J196" t="s">
        <v>588</v>
      </c>
      <c r="K196" t="s">
        <v>589</v>
      </c>
      <c r="L196">
        <v>1346</v>
      </c>
      <c r="N196">
        <v>1009</v>
      </c>
      <c r="O196" t="s">
        <v>475</v>
      </c>
      <c r="P196" t="s">
        <v>475</v>
      </c>
      <c r="Q196">
        <v>1</v>
      </c>
      <c r="X196">
        <v>0.11</v>
      </c>
      <c r="Y196">
        <v>30.5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0.11</v>
      </c>
      <c r="AH196">
        <v>2</v>
      </c>
      <c r="AI196">
        <v>42105565</v>
      </c>
      <c r="AJ196">
        <v>205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ROW(Source!A110)</f>
        <v>110</v>
      </c>
      <c r="B197">
        <v>42105577</v>
      </c>
      <c r="C197">
        <v>42105557</v>
      </c>
      <c r="D197">
        <v>38103768</v>
      </c>
      <c r="E197">
        <v>1</v>
      </c>
      <c r="F197">
        <v>1</v>
      </c>
      <c r="G197">
        <v>1</v>
      </c>
      <c r="H197">
        <v>3</v>
      </c>
      <c r="I197" t="s">
        <v>670</v>
      </c>
      <c r="J197" t="s">
        <v>671</v>
      </c>
      <c r="K197" t="s">
        <v>672</v>
      </c>
      <c r="L197">
        <v>1355</v>
      </c>
      <c r="N197">
        <v>1010</v>
      </c>
      <c r="O197" t="s">
        <v>105</v>
      </c>
      <c r="P197" t="s">
        <v>105</v>
      </c>
      <c r="Q197">
        <v>100</v>
      </c>
      <c r="X197">
        <v>1.02</v>
      </c>
      <c r="Y197">
        <v>86.24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1.02</v>
      </c>
      <c r="AH197">
        <v>2</v>
      </c>
      <c r="AI197">
        <v>42105566</v>
      </c>
      <c r="AJ197">
        <v>206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ROW(Source!A110)</f>
        <v>110</v>
      </c>
      <c r="B198">
        <v>42105578</v>
      </c>
      <c r="C198">
        <v>42105557</v>
      </c>
      <c r="D198">
        <v>38164081</v>
      </c>
      <c r="E198">
        <v>1</v>
      </c>
      <c r="F198">
        <v>1</v>
      </c>
      <c r="G198">
        <v>1</v>
      </c>
      <c r="H198">
        <v>3</v>
      </c>
      <c r="I198" t="s">
        <v>593</v>
      </c>
      <c r="J198" t="s">
        <v>594</v>
      </c>
      <c r="K198" t="s">
        <v>595</v>
      </c>
      <c r="L198">
        <v>1374</v>
      </c>
      <c r="N198">
        <v>1013</v>
      </c>
      <c r="O198" t="s">
        <v>596</v>
      </c>
      <c r="P198" t="s">
        <v>596</v>
      </c>
      <c r="Q198">
        <v>1</v>
      </c>
      <c r="X198">
        <v>6.86</v>
      </c>
      <c r="Y198">
        <v>1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6.86</v>
      </c>
      <c r="AH198">
        <v>2</v>
      </c>
      <c r="AI198">
        <v>42105567</v>
      </c>
      <c r="AJ198">
        <v>208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ROW(Source!A112)</f>
        <v>112</v>
      </c>
      <c r="B199">
        <v>42105597</v>
      </c>
      <c r="C199">
        <v>42105580</v>
      </c>
      <c r="D199">
        <v>29361307</v>
      </c>
      <c r="E199">
        <v>1</v>
      </c>
      <c r="F199">
        <v>1</v>
      </c>
      <c r="G199">
        <v>1</v>
      </c>
      <c r="H199">
        <v>1</v>
      </c>
      <c r="I199" t="s">
        <v>673</v>
      </c>
      <c r="J199" t="s">
        <v>3</v>
      </c>
      <c r="K199" t="s">
        <v>674</v>
      </c>
      <c r="L199">
        <v>1369</v>
      </c>
      <c r="N199">
        <v>1013</v>
      </c>
      <c r="O199" t="s">
        <v>437</v>
      </c>
      <c r="P199" t="s">
        <v>437</v>
      </c>
      <c r="Q199">
        <v>1</v>
      </c>
      <c r="X199">
        <v>1.56</v>
      </c>
      <c r="Y199">
        <v>0</v>
      </c>
      <c r="Z199">
        <v>0</v>
      </c>
      <c r="AA199">
        <v>0</v>
      </c>
      <c r="AB199">
        <v>276.39</v>
      </c>
      <c r="AC199">
        <v>0</v>
      </c>
      <c r="AD199">
        <v>1</v>
      </c>
      <c r="AE199">
        <v>1</v>
      </c>
      <c r="AF199" t="s">
        <v>3</v>
      </c>
      <c r="AG199">
        <v>1.56</v>
      </c>
      <c r="AH199">
        <v>2</v>
      </c>
      <c r="AI199">
        <v>42105581</v>
      </c>
      <c r="AJ199">
        <v>209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ROW(Source!A112)</f>
        <v>112</v>
      </c>
      <c r="B200">
        <v>42105598</v>
      </c>
      <c r="C200">
        <v>42105580</v>
      </c>
      <c r="D200">
        <v>38164808</v>
      </c>
      <c r="E200">
        <v>1</v>
      </c>
      <c r="F200">
        <v>1</v>
      </c>
      <c r="G200">
        <v>1</v>
      </c>
      <c r="H200">
        <v>2</v>
      </c>
      <c r="I200" t="s">
        <v>566</v>
      </c>
      <c r="J200" t="s">
        <v>567</v>
      </c>
      <c r="K200" t="s">
        <v>568</v>
      </c>
      <c r="L200">
        <v>1368</v>
      </c>
      <c r="N200">
        <v>1011</v>
      </c>
      <c r="O200" t="s">
        <v>445</v>
      </c>
      <c r="P200" t="s">
        <v>445</v>
      </c>
      <c r="Q200">
        <v>1</v>
      </c>
      <c r="X200">
        <v>0.13</v>
      </c>
      <c r="Y200">
        <v>0</v>
      </c>
      <c r="Z200">
        <v>8.1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0.13</v>
      </c>
      <c r="AH200">
        <v>2</v>
      </c>
      <c r="AI200">
        <v>42105582</v>
      </c>
      <c r="AJ200">
        <v>210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ROW(Source!A112)</f>
        <v>112</v>
      </c>
      <c r="B201">
        <v>42105599</v>
      </c>
      <c r="C201">
        <v>42105580</v>
      </c>
      <c r="D201">
        <v>38166127</v>
      </c>
      <c r="E201">
        <v>1</v>
      </c>
      <c r="F201">
        <v>1</v>
      </c>
      <c r="G201">
        <v>1</v>
      </c>
      <c r="H201">
        <v>2</v>
      </c>
      <c r="I201" t="s">
        <v>614</v>
      </c>
      <c r="J201" t="s">
        <v>615</v>
      </c>
      <c r="K201" t="s">
        <v>616</v>
      </c>
      <c r="L201">
        <v>1368</v>
      </c>
      <c r="N201">
        <v>1011</v>
      </c>
      <c r="O201" t="s">
        <v>445</v>
      </c>
      <c r="P201" t="s">
        <v>445</v>
      </c>
      <c r="Q201">
        <v>1</v>
      </c>
      <c r="X201">
        <v>0.04</v>
      </c>
      <c r="Y201">
        <v>0</v>
      </c>
      <c r="Z201">
        <v>1.95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0.04</v>
      </c>
      <c r="AH201">
        <v>2</v>
      </c>
      <c r="AI201">
        <v>42105583</v>
      </c>
      <c r="AJ201">
        <v>211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ROW(Source!A112)</f>
        <v>112</v>
      </c>
      <c r="B202">
        <v>42105600</v>
      </c>
      <c r="C202">
        <v>42105580</v>
      </c>
      <c r="D202">
        <v>38101909</v>
      </c>
      <c r="E202">
        <v>1</v>
      </c>
      <c r="F202">
        <v>1</v>
      </c>
      <c r="G202">
        <v>1</v>
      </c>
      <c r="H202">
        <v>3</v>
      </c>
      <c r="I202" t="s">
        <v>675</v>
      </c>
      <c r="J202" t="s">
        <v>676</v>
      </c>
      <c r="K202" t="s">
        <v>677</v>
      </c>
      <c r="L202">
        <v>1346</v>
      </c>
      <c r="N202">
        <v>1009</v>
      </c>
      <c r="O202" t="s">
        <v>475</v>
      </c>
      <c r="P202" t="s">
        <v>475</v>
      </c>
      <c r="Q202">
        <v>1</v>
      </c>
      <c r="X202">
        <v>6.0000000000000001E-3</v>
      </c>
      <c r="Y202">
        <v>35.630000000000003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6.0000000000000001E-3</v>
      </c>
      <c r="AH202">
        <v>2</v>
      </c>
      <c r="AI202">
        <v>42105584</v>
      </c>
      <c r="AJ202">
        <v>212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ROW(Source!A112)</f>
        <v>112</v>
      </c>
      <c r="B203">
        <v>42105601</v>
      </c>
      <c r="C203">
        <v>42105580</v>
      </c>
      <c r="D203">
        <v>38102136</v>
      </c>
      <c r="E203">
        <v>1</v>
      </c>
      <c r="F203">
        <v>1</v>
      </c>
      <c r="G203">
        <v>1</v>
      </c>
      <c r="H203">
        <v>3</v>
      </c>
      <c r="I203" t="s">
        <v>575</v>
      </c>
      <c r="J203" t="s">
        <v>576</v>
      </c>
      <c r="K203" t="s">
        <v>577</v>
      </c>
      <c r="L203">
        <v>1346</v>
      </c>
      <c r="N203">
        <v>1009</v>
      </c>
      <c r="O203" t="s">
        <v>475</v>
      </c>
      <c r="P203" t="s">
        <v>475</v>
      </c>
      <c r="Q203">
        <v>1</v>
      </c>
      <c r="X203">
        <v>7.0000000000000007E-2</v>
      </c>
      <c r="Y203">
        <v>14.31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3</v>
      </c>
      <c r="AG203">
        <v>7.0000000000000007E-2</v>
      </c>
      <c r="AH203">
        <v>2</v>
      </c>
      <c r="AI203">
        <v>42105585</v>
      </c>
      <c r="AJ203">
        <v>213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ROW(Source!A112)</f>
        <v>112</v>
      </c>
      <c r="B204">
        <v>42105602</v>
      </c>
      <c r="C204">
        <v>42105580</v>
      </c>
      <c r="D204">
        <v>38102164</v>
      </c>
      <c r="E204">
        <v>1</v>
      </c>
      <c r="F204">
        <v>1</v>
      </c>
      <c r="G204">
        <v>1</v>
      </c>
      <c r="H204">
        <v>3</v>
      </c>
      <c r="I204" t="s">
        <v>678</v>
      </c>
      <c r="J204" t="s">
        <v>679</v>
      </c>
      <c r="K204" t="s">
        <v>680</v>
      </c>
      <c r="L204">
        <v>1346</v>
      </c>
      <c r="N204">
        <v>1009</v>
      </c>
      <c r="O204" t="s">
        <v>475</v>
      </c>
      <c r="P204" t="s">
        <v>475</v>
      </c>
      <c r="Q204">
        <v>1</v>
      </c>
      <c r="X204">
        <v>1E-3</v>
      </c>
      <c r="Y204">
        <v>18.899999999999999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1E-3</v>
      </c>
      <c r="AH204">
        <v>2</v>
      </c>
      <c r="AI204">
        <v>42105586</v>
      </c>
      <c r="AJ204">
        <v>214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ROW(Source!A112)</f>
        <v>112</v>
      </c>
      <c r="B205">
        <v>42105603</v>
      </c>
      <c r="C205">
        <v>42105580</v>
      </c>
      <c r="D205">
        <v>38102174</v>
      </c>
      <c r="E205">
        <v>1</v>
      </c>
      <c r="F205">
        <v>1</v>
      </c>
      <c r="G205">
        <v>1</v>
      </c>
      <c r="H205">
        <v>3</v>
      </c>
      <c r="I205" t="s">
        <v>578</v>
      </c>
      <c r="J205" t="s">
        <v>579</v>
      </c>
      <c r="K205" t="s">
        <v>580</v>
      </c>
      <c r="L205">
        <v>1346</v>
      </c>
      <c r="N205">
        <v>1009</v>
      </c>
      <c r="O205" t="s">
        <v>475</v>
      </c>
      <c r="P205" t="s">
        <v>475</v>
      </c>
      <c r="Q205">
        <v>1</v>
      </c>
      <c r="X205">
        <v>4.9000000000000002E-2</v>
      </c>
      <c r="Y205">
        <v>9.0399999999999991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4.9000000000000002E-2</v>
      </c>
      <c r="AH205">
        <v>2</v>
      </c>
      <c r="AI205">
        <v>42105587</v>
      </c>
      <c r="AJ205">
        <v>215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ROW(Source!A112)</f>
        <v>112</v>
      </c>
      <c r="B206">
        <v>42105604</v>
      </c>
      <c r="C206">
        <v>42105580</v>
      </c>
      <c r="D206">
        <v>38102313</v>
      </c>
      <c r="E206">
        <v>1</v>
      </c>
      <c r="F206">
        <v>1</v>
      </c>
      <c r="G206">
        <v>1</v>
      </c>
      <c r="H206">
        <v>3</v>
      </c>
      <c r="I206" t="s">
        <v>581</v>
      </c>
      <c r="J206" t="s">
        <v>582</v>
      </c>
      <c r="K206" t="s">
        <v>583</v>
      </c>
      <c r="L206">
        <v>1346</v>
      </c>
      <c r="N206">
        <v>1009</v>
      </c>
      <c r="O206" t="s">
        <v>475</v>
      </c>
      <c r="P206" t="s">
        <v>475</v>
      </c>
      <c r="Q206">
        <v>1</v>
      </c>
      <c r="X206">
        <v>3.5999999999999997E-2</v>
      </c>
      <c r="Y206">
        <v>28.67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3.5999999999999997E-2</v>
      </c>
      <c r="AH206">
        <v>2</v>
      </c>
      <c r="AI206">
        <v>42105588</v>
      </c>
      <c r="AJ206">
        <v>216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ROW(Source!A112)</f>
        <v>112</v>
      </c>
      <c r="B207">
        <v>42105605</v>
      </c>
      <c r="C207">
        <v>42105580</v>
      </c>
      <c r="D207">
        <v>38102512</v>
      </c>
      <c r="E207">
        <v>1</v>
      </c>
      <c r="F207">
        <v>1</v>
      </c>
      <c r="G207">
        <v>1</v>
      </c>
      <c r="H207">
        <v>3</v>
      </c>
      <c r="I207" t="s">
        <v>681</v>
      </c>
      <c r="J207" t="s">
        <v>682</v>
      </c>
      <c r="K207" t="s">
        <v>683</v>
      </c>
      <c r="L207">
        <v>1346</v>
      </c>
      <c r="N207">
        <v>1009</v>
      </c>
      <c r="O207" t="s">
        <v>475</v>
      </c>
      <c r="P207" t="s">
        <v>475</v>
      </c>
      <c r="Q207">
        <v>1</v>
      </c>
      <c r="X207">
        <v>1E-3</v>
      </c>
      <c r="Y207">
        <v>133.05000000000001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1E-3</v>
      </c>
      <c r="AH207">
        <v>2</v>
      </c>
      <c r="AI207">
        <v>42105589</v>
      </c>
      <c r="AJ207">
        <v>217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ROW(Source!A112)</f>
        <v>112</v>
      </c>
      <c r="B208">
        <v>42105606</v>
      </c>
      <c r="C208">
        <v>42105580</v>
      </c>
      <c r="D208">
        <v>38102617</v>
      </c>
      <c r="E208">
        <v>1</v>
      </c>
      <c r="F208">
        <v>1</v>
      </c>
      <c r="G208">
        <v>1</v>
      </c>
      <c r="H208">
        <v>3</v>
      </c>
      <c r="I208" t="s">
        <v>587</v>
      </c>
      <c r="J208" t="s">
        <v>588</v>
      </c>
      <c r="K208" t="s">
        <v>589</v>
      </c>
      <c r="L208">
        <v>1346</v>
      </c>
      <c r="N208">
        <v>1009</v>
      </c>
      <c r="O208" t="s">
        <v>475</v>
      </c>
      <c r="P208" t="s">
        <v>475</v>
      </c>
      <c r="Q208">
        <v>1</v>
      </c>
      <c r="X208">
        <v>1.2E-2</v>
      </c>
      <c r="Y208">
        <v>30.5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1.2E-2</v>
      </c>
      <c r="AH208">
        <v>2</v>
      </c>
      <c r="AI208">
        <v>42105590</v>
      </c>
      <c r="AJ208">
        <v>218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ROW(Source!A112)</f>
        <v>112</v>
      </c>
      <c r="B209">
        <v>42105607</v>
      </c>
      <c r="C209">
        <v>42105580</v>
      </c>
      <c r="D209">
        <v>38103768</v>
      </c>
      <c r="E209">
        <v>1</v>
      </c>
      <c r="F209">
        <v>1</v>
      </c>
      <c r="G209">
        <v>1</v>
      </c>
      <c r="H209">
        <v>3</v>
      </c>
      <c r="I209" t="s">
        <v>670</v>
      </c>
      <c r="J209" t="s">
        <v>671</v>
      </c>
      <c r="K209" t="s">
        <v>672</v>
      </c>
      <c r="L209">
        <v>1355</v>
      </c>
      <c r="N209">
        <v>1010</v>
      </c>
      <c r="O209" t="s">
        <v>105</v>
      </c>
      <c r="P209" t="s">
        <v>105</v>
      </c>
      <c r="Q209">
        <v>100</v>
      </c>
      <c r="X209">
        <v>1.4E-2</v>
      </c>
      <c r="Y209">
        <v>86.24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1.4E-2</v>
      </c>
      <c r="AH209">
        <v>2</v>
      </c>
      <c r="AI209">
        <v>42105591</v>
      </c>
      <c r="AJ209">
        <v>219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ROW(Source!A112)</f>
        <v>112</v>
      </c>
      <c r="B210">
        <v>42105608</v>
      </c>
      <c r="C210">
        <v>42105580</v>
      </c>
      <c r="D210">
        <v>38120979</v>
      </c>
      <c r="E210">
        <v>1</v>
      </c>
      <c r="F210">
        <v>1</v>
      </c>
      <c r="G210">
        <v>1</v>
      </c>
      <c r="H210">
        <v>3</v>
      </c>
      <c r="I210" t="s">
        <v>684</v>
      </c>
      <c r="J210" t="s">
        <v>685</v>
      </c>
      <c r="K210" t="s">
        <v>686</v>
      </c>
      <c r="L210">
        <v>1348</v>
      </c>
      <c r="N210">
        <v>1009</v>
      </c>
      <c r="O210" t="s">
        <v>28</v>
      </c>
      <c r="P210" t="s">
        <v>28</v>
      </c>
      <c r="Q210">
        <v>1000</v>
      </c>
      <c r="X210">
        <v>1E-3</v>
      </c>
      <c r="Y210">
        <v>11534.49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1E-3</v>
      </c>
      <c r="AH210">
        <v>2</v>
      </c>
      <c r="AI210">
        <v>42105592</v>
      </c>
      <c r="AJ210">
        <v>220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ROW(Source!A112)</f>
        <v>112</v>
      </c>
      <c r="B211">
        <v>42105609</v>
      </c>
      <c r="C211">
        <v>42105580</v>
      </c>
      <c r="D211">
        <v>38155640</v>
      </c>
      <c r="E211">
        <v>1</v>
      </c>
      <c r="F211">
        <v>1</v>
      </c>
      <c r="G211">
        <v>1</v>
      </c>
      <c r="H211">
        <v>3</v>
      </c>
      <c r="I211" t="s">
        <v>687</v>
      </c>
      <c r="J211" t="s">
        <v>688</v>
      </c>
      <c r="K211" t="s">
        <v>689</v>
      </c>
      <c r="L211">
        <v>1358</v>
      </c>
      <c r="N211">
        <v>1010</v>
      </c>
      <c r="O211" t="s">
        <v>269</v>
      </c>
      <c r="P211" t="s">
        <v>269</v>
      </c>
      <c r="Q211">
        <v>10</v>
      </c>
      <c r="X211">
        <v>0.1</v>
      </c>
      <c r="Y211">
        <v>40.9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0.1</v>
      </c>
      <c r="AH211">
        <v>2</v>
      </c>
      <c r="AI211">
        <v>42105593</v>
      </c>
      <c r="AJ211">
        <v>221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ROW(Source!A112)</f>
        <v>112</v>
      </c>
      <c r="B212">
        <v>42105610</v>
      </c>
      <c r="C212">
        <v>42105580</v>
      </c>
      <c r="D212">
        <v>38156737</v>
      </c>
      <c r="E212">
        <v>1</v>
      </c>
      <c r="F212">
        <v>1</v>
      </c>
      <c r="G212">
        <v>1</v>
      </c>
      <c r="H212">
        <v>3</v>
      </c>
      <c r="I212" t="s">
        <v>690</v>
      </c>
      <c r="J212" t="s">
        <v>691</v>
      </c>
      <c r="K212" t="s">
        <v>692</v>
      </c>
      <c r="L212">
        <v>1346</v>
      </c>
      <c r="N212">
        <v>1009</v>
      </c>
      <c r="O212" t="s">
        <v>475</v>
      </c>
      <c r="P212" t="s">
        <v>475</v>
      </c>
      <c r="Q212">
        <v>1</v>
      </c>
      <c r="X212">
        <v>6.0000000000000001E-3</v>
      </c>
      <c r="Y212">
        <v>30.6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6.0000000000000001E-3</v>
      </c>
      <c r="AH212">
        <v>2</v>
      </c>
      <c r="AI212">
        <v>42105594</v>
      </c>
      <c r="AJ212">
        <v>222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ROW(Source!A112)</f>
        <v>112</v>
      </c>
      <c r="B213">
        <v>42105611</v>
      </c>
      <c r="C213">
        <v>42105580</v>
      </c>
      <c r="D213">
        <v>38164081</v>
      </c>
      <c r="E213">
        <v>1</v>
      </c>
      <c r="F213">
        <v>1</v>
      </c>
      <c r="G213">
        <v>1</v>
      </c>
      <c r="H213">
        <v>3</v>
      </c>
      <c r="I213" t="s">
        <v>593</v>
      </c>
      <c r="J213" t="s">
        <v>594</v>
      </c>
      <c r="K213" t="s">
        <v>595</v>
      </c>
      <c r="L213">
        <v>1374</v>
      </c>
      <c r="N213">
        <v>1013</v>
      </c>
      <c r="O213" t="s">
        <v>596</v>
      </c>
      <c r="P213" t="s">
        <v>596</v>
      </c>
      <c r="Q213">
        <v>1</v>
      </c>
      <c r="X213">
        <v>0.3</v>
      </c>
      <c r="Y213">
        <v>1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0.3</v>
      </c>
      <c r="AH213">
        <v>2</v>
      </c>
      <c r="AI213">
        <v>42105595</v>
      </c>
      <c r="AJ213">
        <v>224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ROW(Source!A114)</f>
        <v>114</v>
      </c>
      <c r="B214">
        <v>42105621</v>
      </c>
      <c r="C214">
        <v>42105613</v>
      </c>
      <c r="D214">
        <v>18411117</v>
      </c>
      <c r="E214">
        <v>1</v>
      </c>
      <c r="F214">
        <v>1</v>
      </c>
      <c r="G214">
        <v>1</v>
      </c>
      <c r="H214">
        <v>1</v>
      </c>
      <c r="I214" t="s">
        <v>693</v>
      </c>
      <c r="J214" t="s">
        <v>3</v>
      </c>
      <c r="K214" t="s">
        <v>694</v>
      </c>
      <c r="L214">
        <v>1369</v>
      </c>
      <c r="N214">
        <v>1013</v>
      </c>
      <c r="O214" t="s">
        <v>437</v>
      </c>
      <c r="P214" t="s">
        <v>437</v>
      </c>
      <c r="Q214">
        <v>1</v>
      </c>
      <c r="X214">
        <v>2.8</v>
      </c>
      <c r="Y214">
        <v>0</v>
      </c>
      <c r="Z214">
        <v>0</v>
      </c>
      <c r="AA214">
        <v>0</v>
      </c>
      <c r="AB214">
        <v>279.58999999999997</v>
      </c>
      <c r="AC214">
        <v>0</v>
      </c>
      <c r="AD214">
        <v>1</v>
      </c>
      <c r="AE214">
        <v>1</v>
      </c>
      <c r="AF214" t="s">
        <v>53</v>
      </c>
      <c r="AG214">
        <v>3.2199999999999998</v>
      </c>
      <c r="AH214">
        <v>2</v>
      </c>
      <c r="AI214">
        <v>42105614</v>
      </c>
      <c r="AJ214">
        <v>225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ROW(Source!A114)</f>
        <v>114</v>
      </c>
      <c r="B215">
        <v>42105622</v>
      </c>
      <c r="C215">
        <v>42105613</v>
      </c>
      <c r="D215">
        <v>38166127</v>
      </c>
      <c r="E215">
        <v>1</v>
      </c>
      <c r="F215">
        <v>1</v>
      </c>
      <c r="G215">
        <v>1</v>
      </c>
      <c r="H215">
        <v>2</v>
      </c>
      <c r="I215" t="s">
        <v>614</v>
      </c>
      <c r="J215" t="s">
        <v>615</v>
      </c>
      <c r="K215" t="s">
        <v>616</v>
      </c>
      <c r="L215">
        <v>1368</v>
      </c>
      <c r="N215">
        <v>1011</v>
      </c>
      <c r="O215" t="s">
        <v>445</v>
      </c>
      <c r="P215" t="s">
        <v>445</v>
      </c>
      <c r="Q215">
        <v>1</v>
      </c>
      <c r="X215">
        <v>0.1</v>
      </c>
      <c r="Y215">
        <v>0</v>
      </c>
      <c r="Z215">
        <v>1.95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52</v>
      </c>
      <c r="AG215">
        <v>0.125</v>
      </c>
      <c r="AH215">
        <v>2</v>
      </c>
      <c r="AI215">
        <v>42105615</v>
      </c>
      <c r="AJ215">
        <v>226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ROW(Source!A114)</f>
        <v>114</v>
      </c>
      <c r="B216">
        <v>42105623</v>
      </c>
      <c r="C216">
        <v>42105613</v>
      </c>
      <c r="D216">
        <v>38101160</v>
      </c>
      <c r="E216">
        <v>1</v>
      </c>
      <c r="F216">
        <v>1</v>
      </c>
      <c r="G216">
        <v>1</v>
      </c>
      <c r="H216">
        <v>3</v>
      </c>
      <c r="I216" t="s">
        <v>695</v>
      </c>
      <c r="J216" t="s">
        <v>696</v>
      </c>
      <c r="K216" t="s">
        <v>697</v>
      </c>
      <c r="L216">
        <v>1348</v>
      </c>
      <c r="N216">
        <v>1009</v>
      </c>
      <c r="O216" t="s">
        <v>28</v>
      </c>
      <c r="P216" t="s">
        <v>28</v>
      </c>
      <c r="Q216">
        <v>1000</v>
      </c>
      <c r="X216">
        <v>1E-4</v>
      </c>
      <c r="Y216">
        <v>5989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1E-4</v>
      </c>
      <c r="AH216">
        <v>2</v>
      </c>
      <c r="AI216">
        <v>42105616</v>
      </c>
      <c r="AJ216">
        <v>227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ROW(Source!A114)</f>
        <v>114</v>
      </c>
      <c r="B217">
        <v>42105624</v>
      </c>
      <c r="C217">
        <v>42105613</v>
      </c>
      <c r="D217">
        <v>38102345</v>
      </c>
      <c r="E217">
        <v>1</v>
      </c>
      <c r="F217">
        <v>1</v>
      </c>
      <c r="G217">
        <v>1</v>
      </c>
      <c r="H217">
        <v>3</v>
      </c>
      <c r="I217" t="s">
        <v>698</v>
      </c>
      <c r="J217" t="s">
        <v>699</v>
      </c>
      <c r="K217" t="s">
        <v>700</v>
      </c>
      <c r="L217">
        <v>1348</v>
      </c>
      <c r="N217">
        <v>1009</v>
      </c>
      <c r="O217" t="s">
        <v>28</v>
      </c>
      <c r="P217" t="s">
        <v>28</v>
      </c>
      <c r="Q217">
        <v>1000</v>
      </c>
      <c r="X217">
        <v>1.3999999999999999E-4</v>
      </c>
      <c r="Y217">
        <v>12429.99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1.3999999999999999E-4</v>
      </c>
      <c r="AH217">
        <v>2</v>
      </c>
      <c r="AI217">
        <v>42105617</v>
      </c>
      <c r="AJ217">
        <v>228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ROW(Source!A114)</f>
        <v>114</v>
      </c>
      <c r="B218">
        <v>42105625</v>
      </c>
      <c r="C218">
        <v>42105613</v>
      </c>
      <c r="D218">
        <v>38102363</v>
      </c>
      <c r="E218">
        <v>1</v>
      </c>
      <c r="F218">
        <v>1</v>
      </c>
      <c r="G218">
        <v>1</v>
      </c>
      <c r="H218">
        <v>3</v>
      </c>
      <c r="I218" t="s">
        <v>662</v>
      </c>
      <c r="J218" t="s">
        <v>663</v>
      </c>
      <c r="K218" t="s">
        <v>664</v>
      </c>
      <c r="L218">
        <v>1356</v>
      </c>
      <c r="N218">
        <v>1010</v>
      </c>
      <c r="O218" t="s">
        <v>620</v>
      </c>
      <c r="P218" t="s">
        <v>620</v>
      </c>
      <c r="Q218">
        <v>1000</v>
      </c>
      <c r="X218">
        <v>0.02</v>
      </c>
      <c r="Y218">
        <v>179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0.02</v>
      </c>
      <c r="AH218">
        <v>2</v>
      </c>
      <c r="AI218">
        <v>42105618</v>
      </c>
      <c r="AJ218">
        <v>229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ROW(Source!A114)</f>
        <v>114</v>
      </c>
      <c r="B219">
        <v>42105626</v>
      </c>
      <c r="C219">
        <v>42105613</v>
      </c>
      <c r="D219">
        <v>38126395</v>
      </c>
      <c r="E219">
        <v>1</v>
      </c>
      <c r="F219">
        <v>1</v>
      </c>
      <c r="G219">
        <v>1</v>
      </c>
      <c r="H219">
        <v>3</v>
      </c>
      <c r="I219" t="s">
        <v>274</v>
      </c>
      <c r="J219" t="s">
        <v>276</v>
      </c>
      <c r="K219" t="s">
        <v>275</v>
      </c>
      <c r="L219">
        <v>1354</v>
      </c>
      <c r="N219">
        <v>1010</v>
      </c>
      <c r="O219" t="s">
        <v>133</v>
      </c>
      <c r="P219" t="s">
        <v>133</v>
      </c>
      <c r="Q219">
        <v>1</v>
      </c>
      <c r="X219">
        <v>10</v>
      </c>
      <c r="Y219">
        <v>118.9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10</v>
      </c>
      <c r="AH219">
        <v>2</v>
      </c>
      <c r="AI219">
        <v>42105619</v>
      </c>
      <c r="AJ219">
        <v>230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ROW(Source!A117)</f>
        <v>117</v>
      </c>
      <c r="B220">
        <v>42105633</v>
      </c>
      <c r="C220">
        <v>42105629</v>
      </c>
      <c r="D220">
        <v>18407150</v>
      </c>
      <c r="E220">
        <v>1</v>
      </c>
      <c r="F220">
        <v>1</v>
      </c>
      <c r="G220">
        <v>1</v>
      </c>
      <c r="H220">
        <v>1</v>
      </c>
      <c r="I220" t="s">
        <v>701</v>
      </c>
      <c r="J220" t="s">
        <v>3</v>
      </c>
      <c r="K220" t="s">
        <v>702</v>
      </c>
      <c r="L220">
        <v>1369</v>
      </c>
      <c r="N220">
        <v>1013</v>
      </c>
      <c r="O220" t="s">
        <v>437</v>
      </c>
      <c r="P220" t="s">
        <v>437</v>
      </c>
      <c r="Q220">
        <v>1</v>
      </c>
      <c r="X220">
        <v>16.32</v>
      </c>
      <c r="Y220">
        <v>0</v>
      </c>
      <c r="Z220">
        <v>0</v>
      </c>
      <c r="AA220">
        <v>0</v>
      </c>
      <c r="AB220">
        <v>247.91</v>
      </c>
      <c r="AC220">
        <v>0</v>
      </c>
      <c r="AD220">
        <v>1</v>
      </c>
      <c r="AE220">
        <v>1</v>
      </c>
      <c r="AF220" t="s">
        <v>3</v>
      </c>
      <c r="AG220">
        <v>16.32</v>
      </c>
      <c r="AH220">
        <v>2</v>
      </c>
      <c r="AI220">
        <v>42105630</v>
      </c>
      <c r="AJ220">
        <v>232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ROW(Source!A117)</f>
        <v>117</v>
      </c>
      <c r="B221">
        <v>42105634</v>
      </c>
      <c r="C221">
        <v>42105629</v>
      </c>
      <c r="D221">
        <v>38101744</v>
      </c>
      <c r="E221">
        <v>1</v>
      </c>
      <c r="F221">
        <v>1</v>
      </c>
      <c r="G221">
        <v>1</v>
      </c>
      <c r="H221">
        <v>3</v>
      </c>
      <c r="I221" t="s">
        <v>703</v>
      </c>
      <c r="J221" t="s">
        <v>704</v>
      </c>
      <c r="K221" t="s">
        <v>705</v>
      </c>
      <c r="L221">
        <v>1348</v>
      </c>
      <c r="N221">
        <v>1009</v>
      </c>
      <c r="O221" t="s">
        <v>28</v>
      </c>
      <c r="P221" t="s">
        <v>28</v>
      </c>
      <c r="Q221">
        <v>1000</v>
      </c>
      <c r="X221">
        <v>4.0000000000000001E-3</v>
      </c>
      <c r="Y221">
        <v>16974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3</v>
      </c>
      <c r="AG221">
        <v>4.0000000000000001E-3</v>
      </c>
      <c r="AH221">
        <v>2</v>
      </c>
      <c r="AI221">
        <v>42105631</v>
      </c>
      <c r="AJ221">
        <v>233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ROW(Source!A117)</f>
        <v>117</v>
      </c>
      <c r="B222">
        <v>42105635</v>
      </c>
      <c r="C222">
        <v>42105629</v>
      </c>
      <c r="D222">
        <v>38102198</v>
      </c>
      <c r="E222">
        <v>1</v>
      </c>
      <c r="F222">
        <v>1</v>
      </c>
      <c r="G222">
        <v>1</v>
      </c>
      <c r="H222">
        <v>3</v>
      </c>
      <c r="I222" t="s">
        <v>706</v>
      </c>
      <c r="J222" t="s">
        <v>707</v>
      </c>
      <c r="K222" t="s">
        <v>708</v>
      </c>
      <c r="L222">
        <v>1035</v>
      </c>
      <c r="N222">
        <v>1013</v>
      </c>
      <c r="O222" t="s">
        <v>280</v>
      </c>
      <c r="P222" t="s">
        <v>280</v>
      </c>
      <c r="Q222">
        <v>1</v>
      </c>
      <c r="X222">
        <v>100</v>
      </c>
      <c r="Y222">
        <v>24.2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100</v>
      </c>
      <c r="AH222">
        <v>2</v>
      </c>
      <c r="AI222">
        <v>42105632</v>
      </c>
      <c r="AJ222">
        <v>234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ROW(Source!A118)</f>
        <v>118</v>
      </c>
      <c r="B223">
        <v>42105640</v>
      </c>
      <c r="C223">
        <v>42105636</v>
      </c>
      <c r="D223">
        <v>18407150</v>
      </c>
      <c r="E223">
        <v>1</v>
      </c>
      <c r="F223">
        <v>1</v>
      </c>
      <c r="G223">
        <v>1</v>
      </c>
      <c r="H223">
        <v>1</v>
      </c>
      <c r="I223" t="s">
        <v>701</v>
      </c>
      <c r="J223" t="s">
        <v>3</v>
      </c>
      <c r="K223" t="s">
        <v>702</v>
      </c>
      <c r="L223">
        <v>1369</v>
      </c>
      <c r="N223">
        <v>1013</v>
      </c>
      <c r="O223" t="s">
        <v>437</v>
      </c>
      <c r="P223" t="s">
        <v>437</v>
      </c>
      <c r="Q223">
        <v>1</v>
      </c>
      <c r="X223">
        <v>73.2</v>
      </c>
      <c r="Y223">
        <v>0</v>
      </c>
      <c r="Z223">
        <v>0</v>
      </c>
      <c r="AA223">
        <v>0</v>
      </c>
      <c r="AB223">
        <v>247.91</v>
      </c>
      <c r="AC223">
        <v>0</v>
      </c>
      <c r="AD223">
        <v>1</v>
      </c>
      <c r="AE223">
        <v>1</v>
      </c>
      <c r="AF223" t="s">
        <v>3</v>
      </c>
      <c r="AG223">
        <v>73.2</v>
      </c>
      <c r="AH223">
        <v>2</v>
      </c>
      <c r="AI223">
        <v>42105637</v>
      </c>
      <c r="AJ223">
        <v>235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ROW(Source!A118)</f>
        <v>118</v>
      </c>
      <c r="B224">
        <v>42105641</v>
      </c>
      <c r="C224">
        <v>42105636</v>
      </c>
      <c r="D224">
        <v>38101312</v>
      </c>
      <c r="E224">
        <v>1</v>
      </c>
      <c r="F224">
        <v>1</v>
      </c>
      <c r="G224">
        <v>1</v>
      </c>
      <c r="H224">
        <v>3</v>
      </c>
      <c r="I224" t="s">
        <v>709</v>
      </c>
      <c r="J224" t="s">
        <v>710</v>
      </c>
      <c r="K224" t="s">
        <v>711</v>
      </c>
      <c r="L224">
        <v>1035</v>
      </c>
      <c r="N224">
        <v>1013</v>
      </c>
      <c r="O224" t="s">
        <v>280</v>
      </c>
      <c r="P224" t="s">
        <v>280</v>
      </c>
      <c r="Q224">
        <v>1</v>
      </c>
      <c r="X224">
        <v>100</v>
      </c>
      <c r="Y224">
        <v>75.7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100</v>
      </c>
      <c r="AH224">
        <v>2</v>
      </c>
      <c r="AI224">
        <v>42105638</v>
      </c>
      <c r="AJ224">
        <v>236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ROW(Source!A118)</f>
        <v>118</v>
      </c>
      <c r="B225">
        <v>42105642</v>
      </c>
      <c r="C225">
        <v>42105636</v>
      </c>
      <c r="D225">
        <v>38101744</v>
      </c>
      <c r="E225">
        <v>1</v>
      </c>
      <c r="F225">
        <v>1</v>
      </c>
      <c r="G225">
        <v>1</v>
      </c>
      <c r="H225">
        <v>3</v>
      </c>
      <c r="I225" t="s">
        <v>703</v>
      </c>
      <c r="J225" t="s">
        <v>704</v>
      </c>
      <c r="K225" t="s">
        <v>705</v>
      </c>
      <c r="L225">
        <v>1348</v>
      </c>
      <c r="N225">
        <v>1009</v>
      </c>
      <c r="O225" t="s">
        <v>28</v>
      </c>
      <c r="P225" t="s">
        <v>28</v>
      </c>
      <c r="Q225">
        <v>1000</v>
      </c>
      <c r="X225">
        <v>4.0000000000000001E-3</v>
      </c>
      <c r="Y225">
        <v>16974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4.0000000000000001E-3</v>
      </c>
      <c r="AH225">
        <v>2</v>
      </c>
      <c r="AI225">
        <v>42105639</v>
      </c>
      <c r="AJ225">
        <v>237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ROW(Source!A119)</f>
        <v>119</v>
      </c>
      <c r="B226">
        <v>42105657</v>
      </c>
      <c r="C226">
        <v>42105643</v>
      </c>
      <c r="D226">
        <v>18413230</v>
      </c>
      <c r="E226">
        <v>1</v>
      </c>
      <c r="F226">
        <v>1</v>
      </c>
      <c r="G226">
        <v>1</v>
      </c>
      <c r="H226">
        <v>1</v>
      </c>
      <c r="I226" t="s">
        <v>612</v>
      </c>
      <c r="J226" t="s">
        <v>3</v>
      </c>
      <c r="K226" t="s">
        <v>613</v>
      </c>
      <c r="L226">
        <v>1369</v>
      </c>
      <c r="N226">
        <v>1013</v>
      </c>
      <c r="O226" t="s">
        <v>437</v>
      </c>
      <c r="P226" t="s">
        <v>437</v>
      </c>
      <c r="Q226">
        <v>1</v>
      </c>
      <c r="X226">
        <v>6.66</v>
      </c>
      <c r="Y226">
        <v>0</v>
      </c>
      <c r="Z226">
        <v>0</v>
      </c>
      <c r="AA226">
        <v>0</v>
      </c>
      <c r="AB226">
        <v>266.8</v>
      </c>
      <c r="AC226">
        <v>0</v>
      </c>
      <c r="AD226">
        <v>1</v>
      </c>
      <c r="AE226">
        <v>1</v>
      </c>
      <c r="AF226" t="s">
        <v>53</v>
      </c>
      <c r="AG226">
        <v>7.6589999999999998</v>
      </c>
      <c r="AH226">
        <v>2</v>
      </c>
      <c r="AI226">
        <v>42105644</v>
      </c>
      <c r="AJ226">
        <v>238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ROW(Source!A119)</f>
        <v>119</v>
      </c>
      <c r="B227">
        <v>42105658</v>
      </c>
      <c r="C227">
        <v>42105643</v>
      </c>
      <c r="D227">
        <v>38165408</v>
      </c>
      <c r="E227">
        <v>1</v>
      </c>
      <c r="F227">
        <v>1</v>
      </c>
      <c r="G227">
        <v>1</v>
      </c>
      <c r="H227">
        <v>2</v>
      </c>
      <c r="I227" t="s">
        <v>505</v>
      </c>
      <c r="J227" t="s">
        <v>506</v>
      </c>
      <c r="K227" t="s">
        <v>507</v>
      </c>
      <c r="L227">
        <v>1368</v>
      </c>
      <c r="N227">
        <v>1011</v>
      </c>
      <c r="O227" t="s">
        <v>445</v>
      </c>
      <c r="P227" t="s">
        <v>445</v>
      </c>
      <c r="Q227">
        <v>1</v>
      </c>
      <c r="X227">
        <v>2.0099999999999998</v>
      </c>
      <c r="Y227">
        <v>0</v>
      </c>
      <c r="Z227">
        <v>3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52</v>
      </c>
      <c r="AG227">
        <v>2.5124999999999997</v>
      </c>
      <c r="AH227">
        <v>2</v>
      </c>
      <c r="AI227">
        <v>42105645</v>
      </c>
      <c r="AJ227">
        <v>239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ROW(Source!A119)</f>
        <v>119</v>
      </c>
      <c r="B228">
        <v>42105659</v>
      </c>
      <c r="C228">
        <v>42105643</v>
      </c>
      <c r="D228">
        <v>38166127</v>
      </c>
      <c r="E228">
        <v>1</v>
      </c>
      <c r="F228">
        <v>1</v>
      </c>
      <c r="G228">
        <v>1</v>
      </c>
      <c r="H228">
        <v>2</v>
      </c>
      <c r="I228" t="s">
        <v>614</v>
      </c>
      <c r="J228" t="s">
        <v>615</v>
      </c>
      <c r="K228" t="s">
        <v>616</v>
      </c>
      <c r="L228">
        <v>1368</v>
      </c>
      <c r="N228">
        <v>1011</v>
      </c>
      <c r="O228" t="s">
        <v>445</v>
      </c>
      <c r="P228" t="s">
        <v>445</v>
      </c>
      <c r="Q228">
        <v>1</v>
      </c>
      <c r="X228">
        <v>1.33</v>
      </c>
      <c r="Y228">
        <v>0</v>
      </c>
      <c r="Z228">
        <v>1.95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52</v>
      </c>
      <c r="AG228">
        <v>1.6625000000000001</v>
      </c>
      <c r="AH228">
        <v>2</v>
      </c>
      <c r="AI228">
        <v>42105646</v>
      </c>
      <c r="AJ228">
        <v>240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ROW(Source!A119)</f>
        <v>119</v>
      </c>
      <c r="B229">
        <v>42105660</v>
      </c>
      <c r="C229">
        <v>42105643</v>
      </c>
      <c r="D229">
        <v>38166456</v>
      </c>
      <c r="E229">
        <v>1</v>
      </c>
      <c r="F229">
        <v>1</v>
      </c>
      <c r="G229">
        <v>1</v>
      </c>
      <c r="H229">
        <v>2</v>
      </c>
      <c r="I229" t="s">
        <v>466</v>
      </c>
      <c r="J229" t="s">
        <v>467</v>
      </c>
      <c r="K229" t="s">
        <v>468</v>
      </c>
      <c r="L229">
        <v>1368</v>
      </c>
      <c r="N229">
        <v>1011</v>
      </c>
      <c r="O229" t="s">
        <v>445</v>
      </c>
      <c r="P229" t="s">
        <v>445</v>
      </c>
      <c r="Q229">
        <v>1</v>
      </c>
      <c r="X229">
        <v>0.03</v>
      </c>
      <c r="Y229">
        <v>0</v>
      </c>
      <c r="Z229">
        <v>87.17</v>
      </c>
      <c r="AA229">
        <v>11.6</v>
      </c>
      <c r="AB229">
        <v>0</v>
      </c>
      <c r="AC229">
        <v>0</v>
      </c>
      <c r="AD229">
        <v>1</v>
      </c>
      <c r="AE229">
        <v>0</v>
      </c>
      <c r="AF229" t="s">
        <v>52</v>
      </c>
      <c r="AG229">
        <v>3.7499999999999999E-2</v>
      </c>
      <c r="AH229">
        <v>2</v>
      </c>
      <c r="AI229">
        <v>42105647</v>
      </c>
      <c r="AJ229">
        <v>241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ROW(Source!A119)</f>
        <v>119</v>
      </c>
      <c r="B230">
        <v>42105661</v>
      </c>
      <c r="C230">
        <v>42105643</v>
      </c>
      <c r="D230">
        <v>38102362</v>
      </c>
      <c r="E230">
        <v>1</v>
      </c>
      <c r="F230">
        <v>1</v>
      </c>
      <c r="G230">
        <v>1</v>
      </c>
      <c r="H230">
        <v>3</v>
      </c>
      <c r="I230" t="s">
        <v>617</v>
      </c>
      <c r="J230" t="s">
        <v>618</v>
      </c>
      <c r="K230" t="s">
        <v>619</v>
      </c>
      <c r="L230">
        <v>1356</v>
      </c>
      <c r="N230">
        <v>1010</v>
      </c>
      <c r="O230" t="s">
        <v>620</v>
      </c>
      <c r="P230" t="s">
        <v>620</v>
      </c>
      <c r="Q230">
        <v>1000</v>
      </c>
      <c r="X230">
        <v>0.26300000000000001</v>
      </c>
      <c r="Y230">
        <v>160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0.26300000000000001</v>
      </c>
      <c r="AH230">
        <v>2</v>
      </c>
      <c r="AI230">
        <v>42105648</v>
      </c>
      <c r="AJ230">
        <v>242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ROW(Source!A119)</f>
        <v>119</v>
      </c>
      <c r="B231">
        <v>42105662</v>
      </c>
      <c r="C231">
        <v>42105643</v>
      </c>
      <c r="D231">
        <v>38104072</v>
      </c>
      <c r="E231">
        <v>1</v>
      </c>
      <c r="F231">
        <v>1</v>
      </c>
      <c r="G231">
        <v>1</v>
      </c>
      <c r="H231">
        <v>3</v>
      </c>
      <c r="I231" t="s">
        <v>621</v>
      </c>
      <c r="J231" t="s">
        <v>622</v>
      </c>
      <c r="K231" t="s">
        <v>623</v>
      </c>
      <c r="L231">
        <v>1355</v>
      </c>
      <c r="N231">
        <v>1010</v>
      </c>
      <c r="O231" t="s">
        <v>105</v>
      </c>
      <c r="P231" t="s">
        <v>105</v>
      </c>
      <c r="Q231">
        <v>100</v>
      </c>
      <c r="X231">
        <v>2.63</v>
      </c>
      <c r="Y231">
        <v>12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2.63</v>
      </c>
      <c r="AH231">
        <v>2</v>
      </c>
      <c r="AI231">
        <v>42105649</v>
      </c>
      <c r="AJ231">
        <v>243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ROW(Source!A119)</f>
        <v>119</v>
      </c>
      <c r="B232">
        <v>42105663</v>
      </c>
      <c r="C232">
        <v>42105643</v>
      </c>
      <c r="D232">
        <v>38104601</v>
      </c>
      <c r="E232">
        <v>1</v>
      </c>
      <c r="F232">
        <v>1</v>
      </c>
      <c r="G232">
        <v>1</v>
      </c>
      <c r="H232">
        <v>3</v>
      </c>
      <c r="I232" t="s">
        <v>624</v>
      </c>
      <c r="J232" t="s">
        <v>625</v>
      </c>
      <c r="K232" t="s">
        <v>626</v>
      </c>
      <c r="L232">
        <v>1355</v>
      </c>
      <c r="N232">
        <v>1010</v>
      </c>
      <c r="O232" t="s">
        <v>105</v>
      </c>
      <c r="P232" t="s">
        <v>105</v>
      </c>
      <c r="Q232">
        <v>100</v>
      </c>
      <c r="X232">
        <v>7.0000000000000007E-2</v>
      </c>
      <c r="Y232">
        <v>129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7.0000000000000007E-2</v>
      </c>
      <c r="AH232">
        <v>2</v>
      </c>
      <c r="AI232">
        <v>42105650</v>
      </c>
      <c r="AJ232">
        <v>244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ROW(Source!A119)</f>
        <v>119</v>
      </c>
      <c r="B233">
        <v>42105664</v>
      </c>
      <c r="C233">
        <v>42105643</v>
      </c>
      <c r="D233">
        <v>38104602</v>
      </c>
      <c r="E233">
        <v>1</v>
      </c>
      <c r="F233">
        <v>1</v>
      </c>
      <c r="G233">
        <v>1</v>
      </c>
      <c r="H233">
        <v>3</v>
      </c>
      <c r="I233" t="s">
        <v>627</v>
      </c>
      <c r="J233" t="s">
        <v>628</v>
      </c>
      <c r="K233" t="s">
        <v>629</v>
      </c>
      <c r="L233">
        <v>1355</v>
      </c>
      <c r="N233">
        <v>1010</v>
      </c>
      <c r="O233" t="s">
        <v>105</v>
      </c>
      <c r="P233" t="s">
        <v>105</v>
      </c>
      <c r="Q233">
        <v>100</v>
      </c>
      <c r="X233">
        <v>7.0000000000000007E-2</v>
      </c>
      <c r="Y233">
        <v>129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7.0000000000000007E-2</v>
      </c>
      <c r="AH233">
        <v>2</v>
      </c>
      <c r="AI233">
        <v>42105651</v>
      </c>
      <c r="AJ233">
        <v>245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ROW(Source!A119)</f>
        <v>119</v>
      </c>
      <c r="B234">
        <v>42105665</v>
      </c>
      <c r="C234">
        <v>42105643</v>
      </c>
      <c r="D234">
        <v>38104603</v>
      </c>
      <c r="E234">
        <v>1</v>
      </c>
      <c r="F234">
        <v>1</v>
      </c>
      <c r="G234">
        <v>1</v>
      </c>
      <c r="H234">
        <v>3</v>
      </c>
      <c r="I234" t="s">
        <v>630</v>
      </c>
      <c r="J234" t="s">
        <v>631</v>
      </c>
      <c r="K234" t="s">
        <v>632</v>
      </c>
      <c r="L234">
        <v>1355</v>
      </c>
      <c r="N234">
        <v>1010</v>
      </c>
      <c r="O234" t="s">
        <v>105</v>
      </c>
      <c r="P234" t="s">
        <v>105</v>
      </c>
      <c r="Q234">
        <v>100</v>
      </c>
      <c r="X234">
        <v>0.4</v>
      </c>
      <c r="Y234">
        <v>129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0.4</v>
      </c>
      <c r="AH234">
        <v>2</v>
      </c>
      <c r="AI234">
        <v>42105652</v>
      </c>
      <c r="AJ234">
        <v>246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ROW(Source!A119)</f>
        <v>119</v>
      </c>
      <c r="B235">
        <v>42105666</v>
      </c>
      <c r="C235">
        <v>42105643</v>
      </c>
      <c r="D235">
        <v>38104604</v>
      </c>
      <c r="E235">
        <v>1</v>
      </c>
      <c r="F235">
        <v>1</v>
      </c>
      <c r="G235">
        <v>1</v>
      </c>
      <c r="H235">
        <v>3</v>
      </c>
      <c r="I235" t="s">
        <v>633</v>
      </c>
      <c r="J235" t="s">
        <v>634</v>
      </c>
      <c r="K235" t="s">
        <v>635</v>
      </c>
      <c r="L235">
        <v>1355</v>
      </c>
      <c r="N235">
        <v>1010</v>
      </c>
      <c r="O235" t="s">
        <v>105</v>
      </c>
      <c r="P235" t="s">
        <v>105</v>
      </c>
      <c r="Q235">
        <v>100</v>
      </c>
      <c r="X235">
        <v>0.08</v>
      </c>
      <c r="Y235">
        <v>63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0.08</v>
      </c>
      <c r="AH235">
        <v>2</v>
      </c>
      <c r="AI235">
        <v>42105653</v>
      </c>
      <c r="AJ235">
        <v>247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ROW(Source!A119)</f>
        <v>119</v>
      </c>
      <c r="B236">
        <v>42105667</v>
      </c>
      <c r="C236">
        <v>42105643</v>
      </c>
      <c r="D236">
        <v>38104605</v>
      </c>
      <c r="E236">
        <v>1</v>
      </c>
      <c r="F236">
        <v>1</v>
      </c>
      <c r="G236">
        <v>1</v>
      </c>
      <c r="H236">
        <v>3</v>
      </c>
      <c r="I236" t="s">
        <v>636</v>
      </c>
      <c r="J236" t="s">
        <v>637</v>
      </c>
      <c r="K236" t="s">
        <v>638</v>
      </c>
      <c r="L236">
        <v>1355</v>
      </c>
      <c r="N236">
        <v>1010</v>
      </c>
      <c r="O236" t="s">
        <v>105</v>
      </c>
      <c r="P236" t="s">
        <v>105</v>
      </c>
      <c r="Q236">
        <v>100</v>
      </c>
      <c r="X236">
        <v>0.08</v>
      </c>
      <c r="Y236">
        <v>63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0.08</v>
      </c>
      <c r="AH236">
        <v>2</v>
      </c>
      <c r="AI236">
        <v>42105654</v>
      </c>
      <c r="AJ236">
        <v>248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ROW(Source!A119)</f>
        <v>119</v>
      </c>
      <c r="B237">
        <v>42105668</v>
      </c>
      <c r="C237">
        <v>42105643</v>
      </c>
      <c r="D237">
        <v>38104606</v>
      </c>
      <c r="E237">
        <v>1</v>
      </c>
      <c r="F237">
        <v>1</v>
      </c>
      <c r="G237">
        <v>1</v>
      </c>
      <c r="H237">
        <v>3</v>
      </c>
      <c r="I237" t="s">
        <v>293</v>
      </c>
      <c r="J237" t="s">
        <v>295</v>
      </c>
      <c r="K237" t="s">
        <v>294</v>
      </c>
      <c r="L237">
        <v>1301</v>
      </c>
      <c r="N237">
        <v>1003</v>
      </c>
      <c r="O237" t="s">
        <v>168</v>
      </c>
      <c r="P237" t="s">
        <v>168</v>
      </c>
      <c r="Q237">
        <v>1</v>
      </c>
      <c r="X237">
        <v>101</v>
      </c>
      <c r="Y237">
        <v>12.3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101</v>
      </c>
      <c r="AH237">
        <v>2</v>
      </c>
      <c r="AI237">
        <v>42105655</v>
      </c>
      <c r="AJ237">
        <v>249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ROW(Source!A156)</f>
        <v>156</v>
      </c>
      <c r="B238">
        <v>42105679</v>
      </c>
      <c r="C238">
        <v>42105671</v>
      </c>
      <c r="D238">
        <v>18411117</v>
      </c>
      <c r="E238">
        <v>1</v>
      </c>
      <c r="F238">
        <v>1</v>
      </c>
      <c r="G238">
        <v>1</v>
      </c>
      <c r="H238">
        <v>1</v>
      </c>
      <c r="I238" t="s">
        <v>693</v>
      </c>
      <c r="J238" t="s">
        <v>3</v>
      </c>
      <c r="K238" t="s">
        <v>694</v>
      </c>
      <c r="L238">
        <v>1369</v>
      </c>
      <c r="N238">
        <v>1013</v>
      </c>
      <c r="O238" t="s">
        <v>437</v>
      </c>
      <c r="P238" t="s">
        <v>437</v>
      </c>
      <c r="Q238">
        <v>1</v>
      </c>
      <c r="X238">
        <v>2.8</v>
      </c>
      <c r="Y238">
        <v>0</v>
      </c>
      <c r="Z238">
        <v>0</v>
      </c>
      <c r="AA238">
        <v>0</v>
      </c>
      <c r="AB238">
        <v>279.58999999999997</v>
      </c>
      <c r="AC238">
        <v>0</v>
      </c>
      <c r="AD238">
        <v>1</v>
      </c>
      <c r="AE238">
        <v>1</v>
      </c>
      <c r="AF238" t="s">
        <v>53</v>
      </c>
      <c r="AG238">
        <v>3.2199999999999998</v>
      </c>
      <c r="AH238">
        <v>2</v>
      </c>
      <c r="AI238">
        <v>42105672</v>
      </c>
      <c r="AJ238">
        <v>251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ROW(Source!A156)</f>
        <v>156</v>
      </c>
      <c r="B239">
        <v>42105680</v>
      </c>
      <c r="C239">
        <v>42105671</v>
      </c>
      <c r="D239">
        <v>38166127</v>
      </c>
      <c r="E239">
        <v>1</v>
      </c>
      <c r="F239">
        <v>1</v>
      </c>
      <c r="G239">
        <v>1</v>
      </c>
      <c r="H239">
        <v>2</v>
      </c>
      <c r="I239" t="s">
        <v>614</v>
      </c>
      <c r="J239" t="s">
        <v>615</v>
      </c>
      <c r="K239" t="s">
        <v>616</v>
      </c>
      <c r="L239">
        <v>1368</v>
      </c>
      <c r="N239">
        <v>1011</v>
      </c>
      <c r="O239" t="s">
        <v>445</v>
      </c>
      <c r="P239" t="s">
        <v>445</v>
      </c>
      <c r="Q239">
        <v>1</v>
      </c>
      <c r="X239">
        <v>0.1</v>
      </c>
      <c r="Y239">
        <v>0</v>
      </c>
      <c r="Z239">
        <v>1.95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52</v>
      </c>
      <c r="AG239">
        <v>0.125</v>
      </c>
      <c r="AH239">
        <v>2</v>
      </c>
      <c r="AI239">
        <v>42105673</v>
      </c>
      <c r="AJ239">
        <v>252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ROW(Source!A156)</f>
        <v>156</v>
      </c>
      <c r="B240">
        <v>42105681</v>
      </c>
      <c r="C240">
        <v>42105671</v>
      </c>
      <c r="D240">
        <v>38101160</v>
      </c>
      <c r="E240">
        <v>1</v>
      </c>
      <c r="F240">
        <v>1</v>
      </c>
      <c r="G240">
        <v>1</v>
      </c>
      <c r="H240">
        <v>3</v>
      </c>
      <c r="I240" t="s">
        <v>695</v>
      </c>
      <c r="J240" t="s">
        <v>696</v>
      </c>
      <c r="K240" t="s">
        <v>697</v>
      </c>
      <c r="L240">
        <v>1348</v>
      </c>
      <c r="N240">
        <v>1009</v>
      </c>
      <c r="O240" t="s">
        <v>28</v>
      </c>
      <c r="P240" t="s">
        <v>28</v>
      </c>
      <c r="Q240">
        <v>1000</v>
      </c>
      <c r="X240">
        <v>1E-4</v>
      </c>
      <c r="Y240">
        <v>5989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1E-4</v>
      </c>
      <c r="AH240">
        <v>2</v>
      </c>
      <c r="AI240">
        <v>42105674</v>
      </c>
      <c r="AJ240">
        <v>253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ROW(Source!A156)</f>
        <v>156</v>
      </c>
      <c r="B241">
        <v>42105682</v>
      </c>
      <c r="C241">
        <v>42105671</v>
      </c>
      <c r="D241">
        <v>38102345</v>
      </c>
      <c r="E241">
        <v>1</v>
      </c>
      <c r="F241">
        <v>1</v>
      </c>
      <c r="G241">
        <v>1</v>
      </c>
      <c r="H241">
        <v>3</v>
      </c>
      <c r="I241" t="s">
        <v>698</v>
      </c>
      <c r="J241" t="s">
        <v>699</v>
      </c>
      <c r="K241" t="s">
        <v>700</v>
      </c>
      <c r="L241">
        <v>1348</v>
      </c>
      <c r="N241">
        <v>1009</v>
      </c>
      <c r="O241" t="s">
        <v>28</v>
      </c>
      <c r="P241" t="s">
        <v>28</v>
      </c>
      <c r="Q241">
        <v>1000</v>
      </c>
      <c r="X241">
        <v>1.3999999999999999E-4</v>
      </c>
      <c r="Y241">
        <v>12429.99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1.3999999999999999E-4</v>
      </c>
      <c r="AH241">
        <v>2</v>
      </c>
      <c r="AI241">
        <v>42105675</v>
      </c>
      <c r="AJ241">
        <v>254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ROW(Source!A156)</f>
        <v>156</v>
      </c>
      <c r="B242">
        <v>42105683</v>
      </c>
      <c r="C242">
        <v>42105671</v>
      </c>
      <c r="D242">
        <v>38102363</v>
      </c>
      <c r="E242">
        <v>1</v>
      </c>
      <c r="F242">
        <v>1</v>
      </c>
      <c r="G242">
        <v>1</v>
      </c>
      <c r="H242">
        <v>3</v>
      </c>
      <c r="I242" t="s">
        <v>662</v>
      </c>
      <c r="J242" t="s">
        <v>663</v>
      </c>
      <c r="K242" t="s">
        <v>664</v>
      </c>
      <c r="L242">
        <v>1356</v>
      </c>
      <c r="N242">
        <v>1010</v>
      </c>
      <c r="O242" t="s">
        <v>620</v>
      </c>
      <c r="P242" t="s">
        <v>620</v>
      </c>
      <c r="Q242">
        <v>1000</v>
      </c>
      <c r="X242">
        <v>0.02</v>
      </c>
      <c r="Y242">
        <v>179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0.02</v>
      </c>
      <c r="AH242">
        <v>2</v>
      </c>
      <c r="AI242">
        <v>42105676</v>
      </c>
      <c r="AJ242">
        <v>255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ROW(Source!A156)</f>
        <v>156</v>
      </c>
      <c r="B243">
        <v>42105684</v>
      </c>
      <c r="C243">
        <v>42105671</v>
      </c>
      <c r="D243">
        <v>38126395</v>
      </c>
      <c r="E243">
        <v>1</v>
      </c>
      <c r="F243">
        <v>1</v>
      </c>
      <c r="G243">
        <v>1</v>
      </c>
      <c r="H243">
        <v>3</v>
      </c>
      <c r="I243" t="s">
        <v>274</v>
      </c>
      <c r="J243" t="s">
        <v>276</v>
      </c>
      <c r="K243" t="s">
        <v>275</v>
      </c>
      <c r="L243">
        <v>1354</v>
      </c>
      <c r="N243">
        <v>1010</v>
      </c>
      <c r="O243" t="s">
        <v>133</v>
      </c>
      <c r="P243" t="s">
        <v>133</v>
      </c>
      <c r="Q243">
        <v>1</v>
      </c>
      <c r="X243">
        <v>10</v>
      </c>
      <c r="Y243">
        <v>118.9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10</v>
      </c>
      <c r="AH243">
        <v>2</v>
      </c>
      <c r="AI243">
        <v>42105677</v>
      </c>
      <c r="AJ243">
        <v>256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ROW(Source!A193)</f>
        <v>193</v>
      </c>
      <c r="B244">
        <v>42105690</v>
      </c>
      <c r="C244">
        <v>42105687</v>
      </c>
      <c r="D244">
        <v>18411771</v>
      </c>
      <c r="E244">
        <v>1</v>
      </c>
      <c r="F244">
        <v>1</v>
      </c>
      <c r="G244">
        <v>1</v>
      </c>
      <c r="H244">
        <v>1</v>
      </c>
      <c r="I244" t="s">
        <v>712</v>
      </c>
      <c r="J244" t="s">
        <v>3</v>
      </c>
      <c r="K244" t="s">
        <v>713</v>
      </c>
      <c r="L244">
        <v>1369</v>
      </c>
      <c r="N244">
        <v>1013</v>
      </c>
      <c r="O244" t="s">
        <v>437</v>
      </c>
      <c r="P244" t="s">
        <v>437</v>
      </c>
      <c r="Q244">
        <v>1</v>
      </c>
      <c r="X244">
        <v>36.28</v>
      </c>
      <c r="Y244">
        <v>0</v>
      </c>
      <c r="Z244">
        <v>0</v>
      </c>
      <c r="AA244">
        <v>0</v>
      </c>
      <c r="AB244">
        <v>230.76</v>
      </c>
      <c r="AC244">
        <v>0</v>
      </c>
      <c r="AD244">
        <v>1</v>
      </c>
      <c r="AE244">
        <v>1</v>
      </c>
      <c r="AF244" t="s">
        <v>3</v>
      </c>
      <c r="AG244">
        <v>36.28</v>
      </c>
      <c r="AH244">
        <v>2</v>
      </c>
      <c r="AI244">
        <v>42105688</v>
      </c>
      <c r="AJ244">
        <v>258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ROW(Source!A193)</f>
        <v>193</v>
      </c>
      <c r="B245">
        <v>42105691</v>
      </c>
      <c r="C245">
        <v>42105687</v>
      </c>
      <c r="D245">
        <v>38164074</v>
      </c>
      <c r="E245">
        <v>1</v>
      </c>
      <c r="F245">
        <v>1</v>
      </c>
      <c r="G245">
        <v>1</v>
      </c>
      <c r="H245">
        <v>3</v>
      </c>
      <c r="I245" t="s">
        <v>26</v>
      </c>
      <c r="J245" t="s">
        <v>29</v>
      </c>
      <c r="K245" t="s">
        <v>27</v>
      </c>
      <c r="L245">
        <v>1348</v>
      </c>
      <c r="N245">
        <v>1009</v>
      </c>
      <c r="O245" t="s">
        <v>28</v>
      </c>
      <c r="P245" t="s">
        <v>28</v>
      </c>
      <c r="Q245">
        <v>1000</v>
      </c>
      <c r="X245">
        <v>1.18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 t="s">
        <v>3</v>
      </c>
      <c r="AG245">
        <v>1.18</v>
      </c>
      <c r="AH245">
        <v>2</v>
      </c>
      <c r="AI245">
        <v>42105689</v>
      </c>
      <c r="AJ245">
        <v>259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ROW(Source!A195)</f>
        <v>195</v>
      </c>
      <c r="B246">
        <v>42105699</v>
      </c>
      <c r="C246">
        <v>42105693</v>
      </c>
      <c r="D246">
        <v>18408066</v>
      </c>
      <c r="E246">
        <v>1</v>
      </c>
      <c r="F246">
        <v>1</v>
      </c>
      <c r="G246">
        <v>1</v>
      </c>
      <c r="H246">
        <v>1</v>
      </c>
      <c r="I246" t="s">
        <v>559</v>
      </c>
      <c r="J246" t="s">
        <v>3</v>
      </c>
      <c r="K246" t="s">
        <v>560</v>
      </c>
      <c r="L246">
        <v>1369</v>
      </c>
      <c r="N246">
        <v>1013</v>
      </c>
      <c r="O246" t="s">
        <v>437</v>
      </c>
      <c r="P246" t="s">
        <v>437</v>
      </c>
      <c r="Q246">
        <v>1</v>
      </c>
      <c r="X246">
        <v>179.3</v>
      </c>
      <c r="Y246">
        <v>0</v>
      </c>
      <c r="Z246">
        <v>0</v>
      </c>
      <c r="AA246">
        <v>0</v>
      </c>
      <c r="AB246">
        <v>233.09</v>
      </c>
      <c r="AC246">
        <v>0</v>
      </c>
      <c r="AD246">
        <v>1</v>
      </c>
      <c r="AE246">
        <v>1</v>
      </c>
      <c r="AF246" t="s">
        <v>3</v>
      </c>
      <c r="AG246">
        <v>179.3</v>
      </c>
      <c r="AH246">
        <v>2</v>
      </c>
      <c r="AI246">
        <v>42105694</v>
      </c>
      <c r="AJ246">
        <v>260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ROW(Source!A195)</f>
        <v>195</v>
      </c>
      <c r="B247">
        <v>42105700</v>
      </c>
      <c r="C247">
        <v>42105693</v>
      </c>
      <c r="D247">
        <v>121548</v>
      </c>
      <c r="E247">
        <v>1</v>
      </c>
      <c r="F247">
        <v>1</v>
      </c>
      <c r="G247">
        <v>1</v>
      </c>
      <c r="H247">
        <v>1</v>
      </c>
      <c r="I247" t="s">
        <v>30</v>
      </c>
      <c r="J247" t="s">
        <v>3</v>
      </c>
      <c r="K247" t="s">
        <v>440</v>
      </c>
      <c r="L247">
        <v>608254</v>
      </c>
      <c r="N247">
        <v>1013</v>
      </c>
      <c r="O247" t="s">
        <v>441</v>
      </c>
      <c r="P247" t="s">
        <v>441</v>
      </c>
      <c r="Q247">
        <v>1</v>
      </c>
      <c r="X247">
        <v>3.97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2</v>
      </c>
      <c r="AF247" t="s">
        <v>3</v>
      </c>
      <c r="AG247">
        <v>3.97</v>
      </c>
      <c r="AH247">
        <v>2</v>
      </c>
      <c r="AI247">
        <v>42105695</v>
      </c>
      <c r="AJ247">
        <v>261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ROW(Source!A195)</f>
        <v>195</v>
      </c>
      <c r="B248">
        <v>42105701</v>
      </c>
      <c r="C248">
        <v>42105693</v>
      </c>
      <c r="D248">
        <v>38164846</v>
      </c>
      <c r="E248">
        <v>1</v>
      </c>
      <c r="F248">
        <v>1</v>
      </c>
      <c r="G248">
        <v>1</v>
      </c>
      <c r="H248">
        <v>2</v>
      </c>
      <c r="I248" t="s">
        <v>714</v>
      </c>
      <c r="J248" t="s">
        <v>715</v>
      </c>
      <c r="K248" t="s">
        <v>716</v>
      </c>
      <c r="L248">
        <v>1368</v>
      </c>
      <c r="N248">
        <v>1011</v>
      </c>
      <c r="O248" t="s">
        <v>445</v>
      </c>
      <c r="P248" t="s">
        <v>445</v>
      </c>
      <c r="Q248">
        <v>1</v>
      </c>
      <c r="X248">
        <v>3.97</v>
      </c>
      <c r="Y248">
        <v>0</v>
      </c>
      <c r="Z248">
        <v>46.56</v>
      </c>
      <c r="AA248">
        <v>10.06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3.97</v>
      </c>
      <c r="AH248">
        <v>2</v>
      </c>
      <c r="AI248">
        <v>42105696</v>
      </c>
      <c r="AJ248">
        <v>262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ROW(Source!A195)</f>
        <v>195</v>
      </c>
      <c r="B249">
        <v>42105702</v>
      </c>
      <c r="C249">
        <v>42105693</v>
      </c>
      <c r="D249">
        <v>38166156</v>
      </c>
      <c r="E249">
        <v>1</v>
      </c>
      <c r="F249">
        <v>1</v>
      </c>
      <c r="G249">
        <v>1</v>
      </c>
      <c r="H249">
        <v>2</v>
      </c>
      <c r="I249" t="s">
        <v>717</v>
      </c>
      <c r="J249" t="s">
        <v>718</v>
      </c>
      <c r="K249" t="s">
        <v>719</v>
      </c>
      <c r="L249">
        <v>1368</v>
      </c>
      <c r="N249">
        <v>1011</v>
      </c>
      <c r="O249" t="s">
        <v>445</v>
      </c>
      <c r="P249" t="s">
        <v>445</v>
      </c>
      <c r="Q249">
        <v>1</v>
      </c>
      <c r="X249">
        <v>7.93</v>
      </c>
      <c r="Y249">
        <v>0</v>
      </c>
      <c r="Z249">
        <v>1.53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7.93</v>
      </c>
      <c r="AH249">
        <v>2</v>
      </c>
      <c r="AI249">
        <v>42105697</v>
      </c>
      <c r="AJ249">
        <v>263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ROW(Source!A195)</f>
        <v>195</v>
      </c>
      <c r="B250">
        <v>42105703</v>
      </c>
      <c r="C250">
        <v>42105693</v>
      </c>
      <c r="D250">
        <v>38164074</v>
      </c>
      <c r="E250">
        <v>1</v>
      </c>
      <c r="F250">
        <v>1</v>
      </c>
      <c r="G250">
        <v>1</v>
      </c>
      <c r="H250">
        <v>3</v>
      </c>
      <c r="I250" t="s">
        <v>26</v>
      </c>
      <c r="J250" t="s">
        <v>29</v>
      </c>
      <c r="K250" t="s">
        <v>27</v>
      </c>
      <c r="L250">
        <v>1348</v>
      </c>
      <c r="N250">
        <v>1009</v>
      </c>
      <c r="O250" t="s">
        <v>28</v>
      </c>
      <c r="P250" t="s">
        <v>28</v>
      </c>
      <c r="Q250">
        <v>1000</v>
      </c>
      <c r="X250">
        <v>10.5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 t="s">
        <v>3</v>
      </c>
      <c r="AG250">
        <v>10.5</v>
      </c>
      <c r="AH250">
        <v>2</v>
      </c>
      <c r="AI250">
        <v>42105698</v>
      </c>
      <c r="AJ250">
        <v>264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ROW(Source!A197)</f>
        <v>197</v>
      </c>
      <c r="B251">
        <v>42105718</v>
      </c>
      <c r="C251">
        <v>42105705</v>
      </c>
      <c r="D251">
        <v>18413230</v>
      </c>
      <c r="E251">
        <v>1</v>
      </c>
      <c r="F251">
        <v>1</v>
      </c>
      <c r="G251">
        <v>1</v>
      </c>
      <c r="H251">
        <v>1</v>
      </c>
      <c r="I251" t="s">
        <v>612</v>
      </c>
      <c r="J251" t="s">
        <v>3</v>
      </c>
      <c r="K251" t="s">
        <v>613</v>
      </c>
      <c r="L251">
        <v>1369</v>
      </c>
      <c r="N251">
        <v>1013</v>
      </c>
      <c r="O251" t="s">
        <v>437</v>
      </c>
      <c r="P251" t="s">
        <v>437</v>
      </c>
      <c r="Q251">
        <v>1</v>
      </c>
      <c r="X251">
        <v>89.53</v>
      </c>
      <c r="Y251">
        <v>0</v>
      </c>
      <c r="Z251">
        <v>0</v>
      </c>
      <c r="AA251">
        <v>0</v>
      </c>
      <c r="AB251">
        <v>266.8</v>
      </c>
      <c r="AC251">
        <v>0</v>
      </c>
      <c r="AD251">
        <v>1</v>
      </c>
      <c r="AE251">
        <v>1</v>
      </c>
      <c r="AF251" t="s">
        <v>53</v>
      </c>
      <c r="AG251">
        <v>102.95949999999999</v>
      </c>
      <c r="AH251">
        <v>2</v>
      </c>
      <c r="AI251">
        <v>42105706</v>
      </c>
      <c r="AJ251">
        <v>265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ROW(Source!A197)</f>
        <v>197</v>
      </c>
      <c r="B252">
        <v>42105719</v>
      </c>
      <c r="C252">
        <v>42105705</v>
      </c>
      <c r="D252">
        <v>121548</v>
      </c>
      <c r="E252">
        <v>1</v>
      </c>
      <c r="F252">
        <v>1</v>
      </c>
      <c r="G252">
        <v>1</v>
      </c>
      <c r="H252">
        <v>1</v>
      </c>
      <c r="I252" t="s">
        <v>30</v>
      </c>
      <c r="J252" t="s">
        <v>3</v>
      </c>
      <c r="K252" t="s">
        <v>440</v>
      </c>
      <c r="L252">
        <v>608254</v>
      </c>
      <c r="N252">
        <v>1013</v>
      </c>
      <c r="O252" t="s">
        <v>441</v>
      </c>
      <c r="P252" t="s">
        <v>441</v>
      </c>
      <c r="Q252">
        <v>1</v>
      </c>
      <c r="X252">
        <v>9.69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2</v>
      </c>
      <c r="AF252" t="s">
        <v>52</v>
      </c>
      <c r="AG252">
        <v>12.112499999999999</v>
      </c>
      <c r="AH252">
        <v>2</v>
      </c>
      <c r="AI252">
        <v>42105707</v>
      </c>
      <c r="AJ252">
        <v>266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ROW(Source!A197)</f>
        <v>197</v>
      </c>
      <c r="B253">
        <v>42105720</v>
      </c>
      <c r="C253">
        <v>42105705</v>
      </c>
      <c r="D253">
        <v>38164523</v>
      </c>
      <c r="E253">
        <v>1</v>
      </c>
      <c r="F253">
        <v>1</v>
      </c>
      <c r="G253">
        <v>1</v>
      </c>
      <c r="H253">
        <v>2</v>
      </c>
      <c r="I253" t="s">
        <v>720</v>
      </c>
      <c r="J253" t="s">
        <v>721</v>
      </c>
      <c r="K253" t="s">
        <v>722</v>
      </c>
      <c r="L253">
        <v>1368</v>
      </c>
      <c r="N253">
        <v>1011</v>
      </c>
      <c r="O253" t="s">
        <v>445</v>
      </c>
      <c r="P253" t="s">
        <v>445</v>
      </c>
      <c r="Q253">
        <v>1</v>
      </c>
      <c r="X253">
        <v>9.69</v>
      </c>
      <c r="Y253">
        <v>0</v>
      </c>
      <c r="Z253">
        <v>86.4</v>
      </c>
      <c r="AA253">
        <v>13.5</v>
      </c>
      <c r="AB253">
        <v>0</v>
      </c>
      <c r="AC253">
        <v>0</v>
      </c>
      <c r="AD253">
        <v>1</v>
      </c>
      <c r="AE253">
        <v>0</v>
      </c>
      <c r="AF253" t="s">
        <v>52</v>
      </c>
      <c r="AG253">
        <v>12.112499999999999</v>
      </c>
      <c r="AH253">
        <v>2</v>
      </c>
      <c r="AI253">
        <v>42105708</v>
      </c>
      <c r="AJ253">
        <v>267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ROW(Source!A197)</f>
        <v>197</v>
      </c>
      <c r="B254">
        <v>42105721</v>
      </c>
      <c r="C254">
        <v>42105705</v>
      </c>
      <c r="D254">
        <v>38166456</v>
      </c>
      <c r="E254">
        <v>1</v>
      </c>
      <c r="F254">
        <v>1</v>
      </c>
      <c r="G254">
        <v>1</v>
      </c>
      <c r="H254">
        <v>2</v>
      </c>
      <c r="I254" t="s">
        <v>466</v>
      </c>
      <c r="J254" t="s">
        <v>467</v>
      </c>
      <c r="K254" t="s">
        <v>468</v>
      </c>
      <c r="L254">
        <v>1368</v>
      </c>
      <c r="N254">
        <v>1011</v>
      </c>
      <c r="O254" t="s">
        <v>445</v>
      </c>
      <c r="P254" t="s">
        <v>445</v>
      </c>
      <c r="Q254">
        <v>1</v>
      </c>
      <c r="X254">
        <v>1.99</v>
      </c>
      <c r="Y254">
        <v>0</v>
      </c>
      <c r="Z254">
        <v>87.17</v>
      </c>
      <c r="AA254">
        <v>11.6</v>
      </c>
      <c r="AB254">
        <v>0</v>
      </c>
      <c r="AC254">
        <v>0</v>
      </c>
      <c r="AD254">
        <v>1</v>
      </c>
      <c r="AE254">
        <v>0</v>
      </c>
      <c r="AF254" t="s">
        <v>52</v>
      </c>
      <c r="AG254">
        <v>2.4874999999999998</v>
      </c>
      <c r="AH254">
        <v>2</v>
      </c>
      <c r="AI254">
        <v>42105709</v>
      </c>
      <c r="AJ254">
        <v>268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ROW(Source!A197)</f>
        <v>197</v>
      </c>
      <c r="B255">
        <v>42105722</v>
      </c>
      <c r="C255">
        <v>42105705</v>
      </c>
      <c r="D255">
        <v>38102016</v>
      </c>
      <c r="E255">
        <v>1</v>
      </c>
      <c r="F255">
        <v>1</v>
      </c>
      <c r="G255">
        <v>1</v>
      </c>
      <c r="H255">
        <v>3</v>
      </c>
      <c r="I255" t="s">
        <v>723</v>
      </c>
      <c r="J255" t="s">
        <v>724</v>
      </c>
      <c r="K255" t="s">
        <v>725</v>
      </c>
      <c r="L255">
        <v>1346</v>
      </c>
      <c r="N255">
        <v>1009</v>
      </c>
      <c r="O255" t="s">
        <v>475</v>
      </c>
      <c r="P255" t="s">
        <v>475</v>
      </c>
      <c r="Q255">
        <v>1</v>
      </c>
      <c r="X255">
        <v>37.5</v>
      </c>
      <c r="Y255">
        <v>10.26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37.5</v>
      </c>
      <c r="AH255">
        <v>2</v>
      </c>
      <c r="AI255">
        <v>42105710</v>
      </c>
      <c r="AJ255">
        <v>270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ROW(Source!A197)</f>
        <v>197</v>
      </c>
      <c r="B256">
        <v>42105723</v>
      </c>
      <c r="C256">
        <v>42105705</v>
      </c>
      <c r="D256">
        <v>38102031</v>
      </c>
      <c r="E256">
        <v>1</v>
      </c>
      <c r="F256">
        <v>1</v>
      </c>
      <c r="G256">
        <v>1</v>
      </c>
      <c r="H256">
        <v>3</v>
      </c>
      <c r="I256" t="s">
        <v>726</v>
      </c>
      <c r="J256" t="s">
        <v>727</v>
      </c>
      <c r="K256" t="s">
        <v>728</v>
      </c>
      <c r="L256">
        <v>1348</v>
      </c>
      <c r="N256">
        <v>1009</v>
      </c>
      <c r="O256" t="s">
        <v>28</v>
      </c>
      <c r="P256" t="s">
        <v>28</v>
      </c>
      <c r="Q256">
        <v>1000</v>
      </c>
      <c r="X256">
        <v>4.13E-3</v>
      </c>
      <c r="Y256">
        <v>11978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4.13E-3</v>
      </c>
      <c r="AH256">
        <v>2</v>
      </c>
      <c r="AI256">
        <v>42105711</v>
      </c>
      <c r="AJ256">
        <v>271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ROW(Source!A197)</f>
        <v>197</v>
      </c>
      <c r="B257">
        <v>42105724</v>
      </c>
      <c r="C257">
        <v>42105705</v>
      </c>
      <c r="D257">
        <v>38107319</v>
      </c>
      <c r="E257">
        <v>1</v>
      </c>
      <c r="F257">
        <v>1</v>
      </c>
      <c r="G257">
        <v>1</v>
      </c>
      <c r="H257">
        <v>3</v>
      </c>
      <c r="I257" t="s">
        <v>729</v>
      </c>
      <c r="J257" t="s">
        <v>730</v>
      </c>
      <c r="K257" t="s">
        <v>731</v>
      </c>
      <c r="L257">
        <v>1296</v>
      </c>
      <c r="N257">
        <v>1002</v>
      </c>
      <c r="O257" t="s">
        <v>67</v>
      </c>
      <c r="P257" t="s">
        <v>67</v>
      </c>
      <c r="Q257">
        <v>1</v>
      </c>
      <c r="X257">
        <v>32.4</v>
      </c>
      <c r="Y257">
        <v>47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3</v>
      </c>
      <c r="AG257">
        <v>32.4</v>
      </c>
      <c r="AH257">
        <v>2</v>
      </c>
      <c r="AI257">
        <v>42105712</v>
      </c>
      <c r="AJ257">
        <v>272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ROW(Source!A197)</f>
        <v>197</v>
      </c>
      <c r="B258">
        <v>42105725</v>
      </c>
      <c r="C258">
        <v>42105705</v>
      </c>
      <c r="D258">
        <v>38107861</v>
      </c>
      <c r="E258">
        <v>1</v>
      </c>
      <c r="F258">
        <v>1</v>
      </c>
      <c r="G258">
        <v>1</v>
      </c>
      <c r="H258">
        <v>3</v>
      </c>
      <c r="I258" t="s">
        <v>758</v>
      </c>
      <c r="J258" t="s">
        <v>759</v>
      </c>
      <c r="K258" t="s">
        <v>760</v>
      </c>
      <c r="L258">
        <v>1035</v>
      </c>
      <c r="N258">
        <v>1013</v>
      </c>
      <c r="O258" t="s">
        <v>280</v>
      </c>
      <c r="P258" t="s">
        <v>280</v>
      </c>
      <c r="Q258">
        <v>1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0</v>
      </c>
      <c r="AE258">
        <v>0</v>
      </c>
      <c r="AF258" t="s">
        <v>3</v>
      </c>
      <c r="AG258">
        <v>0</v>
      </c>
      <c r="AH258">
        <v>3</v>
      </c>
      <c r="AI258">
        <v>-1</v>
      </c>
      <c r="AJ258" t="s">
        <v>3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ROW(Source!A197)</f>
        <v>197</v>
      </c>
      <c r="B259">
        <v>42105726</v>
      </c>
      <c r="C259">
        <v>42105705</v>
      </c>
      <c r="D259">
        <v>38108036</v>
      </c>
      <c r="E259">
        <v>1</v>
      </c>
      <c r="F259">
        <v>1</v>
      </c>
      <c r="G259">
        <v>1</v>
      </c>
      <c r="H259">
        <v>3</v>
      </c>
      <c r="I259" t="s">
        <v>732</v>
      </c>
      <c r="J259" t="s">
        <v>733</v>
      </c>
      <c r="K259" t="s">
        <v>734</v>
      </c>
      <c r="L259">
        <v>1339</v>
      </c>
      <c r="N259">
        <v>1007</v>
      </c>
      <c r="O259" t="s">
        <v>449</v>
      </c>
      <c r="P259" t="s">
        <v>449</v>
      </c>
      <c r="Q259">
        <v>1</v>
      </c>
      <c r="X259">
        <v>0.08</v>
      </c>
      <c r="Y259">
        <v>1100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0.08</v>
      </c>
      <c r="AH259">
        <v>2</v>
      </c>
      <c r="AI259">
        <v>42105714</v>
      </c>
      <c r="AJ259">
        <v>273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ROW(Source!A197)</f>
        <v>197</v>
      </c>
      <c r="B260">
        <v>42105727</v>
      </c>
      <c r="C260">
        <v>42105705</v>
      </c>
      <c r="D260">
        <v>38122510</v>
      </c>
      <c r="E260">
        <v>1</v>
      </c>
      <c r="F260">
        <v>1</v>
      </c>
      <c r="G260">
        <v>1</v>
      </c>
      <c r="H260">
        <v>3</v>
      </c>
      <c r="I260" t="s">
        <v>319</v>
      </c>
      <c r="J260" t="s">
        <v>322</v>
      </c>
      <c r="K260" t="s">
        <v>320</v>
      </c>
      <c r="L260">
        <v>1327</v>
      </c>
      <c r="N260">
        <v>1005</v>
      </c>
      <c r="O260" t="s">
        <v>321</v>
      </c>
      <c r="P260" t="s">
        <v>321</v>
      </c>
      <c r="Q260">
        <v>1</v>
      </c>
      <c r="X260">
        <v>100</v>
      </c>
      <c r="Y260">
        <v>207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100</v>
      </c>
      <c r="AH260">
        <v>2</v>
      </c>
      <c r="AI260">
        <v>42105715</v>
      </c>
      <c r="AJ260">
        <v>274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ROW(Source!A197)</f>
        <v>197</v>
      </c>
      <c r="B261">
        <v>42105728</v>
      </c>
      <c r="C261">
        <v>42105705</v>
      </c>
      <c r="D261">
        <v>38136131</v>
      </c>
      <c r="E261">
        <v>1</v>
      </c>
      <c r="F261">
        <v>1</v>
      </c>
      <c r="G261">
        <v>1</v>
      </c>
      <c r="H261">
        <v>3</v>
      </c>
      <c r="I261" t="s">
        <v>735</v>
      </c>
      <c r="J261" t="s">
        <v>736</v>
      </c>
      <c r="K261" t="s">
        <v>737</v>
      </c>
      <c r="L261">
        <v>1339</v>
      </c>
      <c r="N261">
        <v>1007</v>
      </c>
      <c r="O261" t="s">
        <v>449</v>
      </c>
      <c r="P261" t="s">
        <v>449</v>
      </c>
      <c r="Q261">
        <v>1</v>
      </c>
      <c r="X261">
        <v>0.105</v>
      </c>
      <c r="Y261">
        <v>458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0.105</v>
      </c>
      <c r="AH261">
        <v>2</v>
      </c>
      <c r="AI261">
        <v>42105716</v>
      </c>
      <c r="AJ261">
        <v>276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ROW(Source!A201)</f>
        <v>201</v>
      </c>
      <c r="B262">
        <v>42105739</v>
      </c>
      <c r="C262">
        <v>42105732</v>
      </c>
      <c r="D262">
        <v>18410171</v>
      </c>
      <c r="E262">
        <v>1</v>
      </c>
      <c r="F262">
        <v>1</v>
      </c>
      <c r="G262">
        <v>1</v>
      </c>
      <c r="H262">
        <v>1</v>
      </c>
      <c r="I262" t="s">
        <v>482</v>
      </c>
      <c r="J262" t="s">
        <v>3</v>
      </c>
      <c r="K262" t="s">
        <v>483</v>
      </c>
      <c r="L262">
        <v>1369</v>
      </c>
      <c r="N262">
        <v>1013</v>
      </c>
      <c r="O262" t="s">
        <v>437</v>
      </c>
      <c r="P262" t="s">
        <v>437</v>
      </c>
      <c r="Q262">
        <v>1</v>
      </c>
      <c r="X262">
        <v>383.06</v>
      </c>
      <c r="Y262">
        <v>0</v>
      </c>
      <c r="Z262">
        <v>0</v>
      </c>
      <c r="AA262">
        <v>0</v>
      </c>
      <c r="AB262">
        <v>260.7</v>
      </c>
      <c r="AC262">
        <v>0</v>
      </c>
      <c r="AD262">
        <v>1</v>
      </c>
      <c r="AE262">
        <v>1</v>
      </c>
      <c r="AF262" t="s">
        <v>3</v>
      </c>
      <c r="AG262">
        <v>383.06</v>
      </c>
      <c r="AH262">
        <v>2</v>
      </c>
      <c r="AI262">
        <v>42105733</v>
      </c>
      <c r="AJ262">
        <v>277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ROW(Source!A201)</f>
        <v>201</v>
      </c>
      <c r="B263">
        <v>42105740</v>
      </c>
      <c r="C263">
        <v>42105732</v>
      </c>
      <c r="D263">
        <v>121548</v>
      </c>
      <c r="E263">
        <v>1</v>
      </c>
      <c r="F263">
        <v>1</v>
      </c>
      <c r="G263">
        <v>1</v>
      </c>
      <c r="H263">
        <v>1</v>
      </c>
      <c r="I263" t="s">
        <v>30</v>
      </c>
      <c r="J263" t="s">
        <v>3</v>
      </c>
      <c r="K263" t="s">
        <v>440</v>
      </c>
      <c r="L263">
        <v>608254</v>
      </c>
      <c r="N263">
        <v>1013</v>
      </c>
      <c r="O263" t="s">
        <v>441</v>
      </c>
      <c r="P263" t="s">
        <v>441</v>
      </c>
      <c r="Q263">
        <v>1</v>
      </c>
      <c r="X263">
        <v>1.1599999999999999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2</v>
      </c>
      <c r="AF263" t="s">
        <v>3</v>
      </c>
      <c r="AG263">
        <v>1.1599999999999999</v>
      </c>
      <c r="AH263">
        <v>2</v>
      </c>
      <c r="AI263">
        <v>42105734</v>
      </c>
      <c r="AJ263">
        <v>278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ROW(Source!A201)</f>
        <v>201</v>
      </c>
      <c r="B264">
        <v>42105741</v>
      </c>
      <c r="C264">
        <v>42105732</v>
      </c>
      <c r="D264">
        <v>38164735</v>
      </c>
      <c r="E264">
        <v>1</v>
      </c>
      <c r="F264">
        <v>1</v>
      </c>
      <c r="G264">
        <v>1</v>
      </c>
      <c r="H264">
        <v>2</v>
      </c>
      <c r="I264" t="s">
        <v>442</v>
      </c>
      <c r="J264" t="s">
        <v>443</v>
      </c>
      <c r="K264" t="s">
        <v>444</v>
      </c>
      <c r="L264">
        <v>1368</v>
      </c>
      <c r="N264">
        <v>1011</v>
      </c>
      <c r="O264" t="s">
        <v>445</v>
      </c>
      <c r="P264" t="s">
        <v>445</v>
      </c>
      <c r="Q264">
        <v>1</v>
      </c>
      <c r="X264">
        <v>1.1599999999999999</v>
      </c>
      <c r="Y264">
        <v>0</v>
      </c>
      <c r="Z264">
        <v>31.26</v>
      </c>
      <c r="AA264">
        <v>13.5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1.1599999999999999</v>
      </c>
      <c r="AH264">
        <v>2</v>
      </c>
      <c r="AI264">
        <v>42105735</v>
      </c>
      <c r="AJ264">
        <v>279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ROW(Source!A201)</f>
        <v>201</v>
      </c>
      <c r="B265">
        <v>42105742</v>
      </c>
      <c r="C265">
        <v>42105732</v>
      </c>
      <c r="D265">
        <v>38136127</v>
      </c>
      <c r="E265">
        <v>1</v>
      </c>
      <c r="F265">
        <v>1</v>
      </c>
      <c r="G265">
        <v>1</v>
      </c>
      <c r="H265">
        <v>3</v>
      </c>
      <c r="I265" t="s">
        <v>446</v>
      </c>
      <c r="J265" t="s">
        <v>447</v>
      </c>
      <c r="K265" t="s">
        <v>448</v>
      </c>
      <c r="L265">
        <v>1339</v>
      </c>
      <c r="N265">
        <v>1007</v>
      </c>
      <c r="O265" t="s">
        <v>449</v>
      </c>
      <c r="P265" t="s">
        <v>449</v>
      </c>
      <c r="Q265">
        <v>1</v>
      </c>
      <c r="X265">
        <v>4.4000000000000004</v>
      </c>
      <c r="Y265">
        <v>517.89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4.4000000000000004</v>
      </c>
      <c r="AH265">
        <v>2</v>
      </c>
      <c r="AI265">
        <v>42105736</v>
      </c>
      <c r="AJ265">
        <v>280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ROW(Source!A201)</f>
        <v>201</v>
      </c>
      <c r="B266">
        <v>42105743</v>
      </c>
      <c r="C266">
        <v>42105732</v>
      </c>
      <c r="D266">
        <v>38140638</v>
      </c>
      <c r="E266">
        <v>1</v>
      </c>
      <c r="F266">
        <v>1</v>
      </c>
      <c r="G266">
        <v>1</v>
      </c>
      <c r="H266">
        <v>3</v>
      </c>
      <c r="I266" t="s">
        <v>450</v>
      </c>
      <c r="J266" t="s">
        <v>451</v>
      </c>
      <c r="K266" t="s">
        <v>452</v>
      </c>
      <c r="L266">
        <v>1339</v>
      </c>
      <c r="N266">
        <v>1007</v>
      </c>
      <c r="O266" t="s">
        <v>449</v>
      </c>
      <c r="P266" t="s">
        <v>449</v>
      </c>
      <c r="Q266">
        <v>1</v>
      </c>
      <c r="X266">
        <v>0.35</v>
      </c>
      <c r="Y266">
        <v>2.44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F266" t="s">
        <v>3</v>
      </c>
      <c r="AG266">
        <v>0.35</v>
      </c>
      <c r="AH266">
        <v>2</v>
      </c>
      <c r="AI266">
        <v>42105737</v>
      </c>
      <c r="AJ266">
        <v>281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ROW(Source!A201)</f>
        <v>201</v>
      </c>
      <c r="B267">
        <v>42105744</v>
      </c>
      <c r="C267">
        <v>42105732</v>
      </c>
      <c r="D267">
        <v>38164074</v>
      </c>
      <c r="E267">
        <v>1</v>
      </c>
      <c r="F267">
        <v>1</v>
      </c>
      <c r="G267">
        <v>1</v>
      </c>
      <c r="H267">
        <v>3</v>
      </c>
      <c r="I267" t="s">
        <v>26</v>
      </c>
      <c r="J267" t="s">
        <v>29</v>
      </c>
      <c r="K267" t="s">
        <v>27</v>
      </c>
      <c r="L267">
        <v>1348</v>
      </c>
      <c r="N267">
        <v>1009</v>
      </c>
      <c r="O267" t="s">
        <v>28</v>
      </c>
      <c r="P267" t="s">
        <v>28</v>
      </c>
      <c r="Q267">
        <v>1000</v>
      </c>
      <c r="X267">
        <v>8.1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 t="s">
        <v>3</v>
      </c>
      <c r="AG267">
        <v>8.1</v>
      </c>
      <c r="AH267">
        <v>2</v>
      </c>
      <c r="AI267">
        <v>42105738</v>
      </c>
      <c r="AJ267">
        <v>282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ROW(Source!A203)</f>
        <v>203</v>
      </c>
      <c r="B268">
        <v>42105757</v>
      </c>
      <c r="C268">
        <v>42105746</v>
      </c>
      <c r="D268">
        <v>18410572</v>
      </c>
      <c r="E268">
        <v>1</v>
      </c>
      <c r="F268">
        <v>1</v>
      </c>
      <c r="G268">
        <v>1</v>
      </c>
      <c r="H268">
        <v>1</v>
      </c>
      <c r="I268" t="s">
        <v>461</v>
      </c>
      <c r="J268" t="s">
        <v>3</v>
      </c>
      <c r="K268" t="s">
        <v>462</v>
      </c>
      <c r="L268">
        <v>1369</v>
      </c>
      <c r="N268">
        <v>1013</v>
      </c>
      <c r="O268" t="s">
        <v>437</v>
      </c>
      <c r="P268" t="s">
        <v>437</v>
      </c>
      <c r="Q268">
        <v>1</v>
      </c>
      <c r="X268">
        <v>43.56</v>
      </c>
      <c r="Y268">
        <v>0</v>
      </c>
      <c r="Z268">
        <v>0</v>
      </c>
      <c r="AA268">
        <v>0</v>
      </c>
      <c r="AB268">
        <v>254.01</v>
      </c>
      <c r="AC268">
        <v>0</v>
      </c>
      <c r="AD268">
        <v>1</v>
      </c>
      <c r="AE268">
        <v>1</v>
      </c>
      <c r="AF268" t="s">
        <v>53</v>
      </c>
      <c r="AG268">
        <v>50.094000000000001</v>
      </c>
      <c r="AH268">
        <v>2</v>
      </c>
      <c r="AI268">
        <v>42105747</v>
      </c>
      <c r="AJ268">
        <v>283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ROW(Source!A203)</f>
        <v>203</v>
      </c>
      <c r="B269">
        <v>42105758</v>
      </c>
      <c r="C269">
        <v>42105746</v>
      </c>
      <c r="D269">
        <v>121548</v>
      </c>
      <c r="E269">
        <v>1</v>
      </c>
      <c r="F269">
        <v>1</v>
      </c>
      <c r="G269">
        <v>1</v>
      </c>
      <c r="H269">
        <v>1</v>
      </c>
      <c r="I269" t="s">
        <v>30</v>
      </c>
      <c r="J269" t="s">
        <v>3</v>
      </c>
      <c r="K269" t="s">
        <v>440</v>
      </c>
      <c r="L269">
        <v>608254</v>
      </c>
      <c r="N269">
        <v>1013</v>
      </c>
      <c r="O269" t="s">
        <v>441</v>
      </c>
      <c r="P269" t="s">
        <v>441</v>
      </c>
      <c r="Q269">
        <v>1</v>
      </c>
      <c r="X269">
        <v>0.02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2</v>
      </c>
      <c r="AF269" t="s">
        <v>52</v>
      </c>
      <c r="AG269">
        <v>2.5000000000000001E-2</v>
      </c>
      <c r="AH269">
        <v>2</v>
      </c>
      <c r="AI269">
        <v>42105748</v>
      </c>
      <c r="AJ269">
        <v>284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ROW(Source!A203)</f>
        <v>203</v>
      </c>
      <c r="B270">
        <v>42105759</v>
      </c>
      <c r="C270">
        <v>42105746</v>
      </c>
      <c r="D270">
        <v>38164733</v>
      </c>
      <c r="E270">
        <v>1</v>
      </c>
      <c r="F270">
        <v>1</v>
      </c>
      <c r="G270">
        <v>1</v>
      </c>
      <c r="H270">
        <v>2</v>
      </c>
      <c r="I270" t="s">
        <v>463</v>
      </c>
      <c r="J270" t="s">
        <v>464</v>
      </c>
      <c r="K270" t="s">
        <v>465</v>
      </c>
      <c r="L270">
        <v>1368</v>
      </c>
      <c r="N270">
        <v>1011</v>
      </c>
      <c r="O270" t="s">
        <v>445</v>
      </c>
      <c r="P270" t="s">
        <v>445</v>
      </c>
      <c r="Q270">
        <v>1</v>
      </c>
      <c r="X270">
        <v>0.02</v>
      </c>
      <c r="Y270">
        <v>0</v>
      </c>
      <c r="Z270">
        <v>27.66</v>
      </c>
      <c r="AA270">
        <v>11.6</v>
      </c>
      <c r="AB270">
        <v>0</v>
      </c>
      <c r="AC270">
        <v>0</v>
      </c>
      <c r="AD270">
        <v>1</v>
      </c>
      <c r="AE270">
        <v>0</v>
      </c>
      <c r="AF270" t="s">
        <v>52</v>
      </c>
      <c r="AG270">
        <v>2.5000000000000001E-2</v>
      </c>
      <c r="AH270">
        <v>2</v>
      </c>
      <c r="AI270">
        <v>42105749</v>
      </c>
      <c r="AJ270">
        <v>285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ROW(Source!A203)</f>
        <v>203</v>
      </c>
      <c r="B271">
        <v>42105760</v>
      </c>
      <c r="C271">
        <v>42105746</v>
      </c>
      <c r="D271">
        <v>38166456</v>
      </c>
      <c r="E271">
        <v>1</v>
      </c>
      <c r="F271">
        <v>1</v>
      </c>
      <c r="G271">
        <v>1</v>
      </c>
      <c r="H271">
        <v>2</v>
      </c>
      <c r="I271" t="s">
        <v>466</v>
      </c>
      <c r="J271" t="s">
        <v>467</v>
      </c>
      <c r="K271" t="s">
        <v>468</v>
      </c>
      <c r="L271">
        <v>1368</v>
      </c>
      <c r="N271">
        <v>1011</v>
      </c>
      <c r="O271" t="s">
        <v>445</v>
      </c>
      <c r="P271" t="s">
        <v>445</v>
      </c>
      <c r="Q271">
        <v>1</v>
      </c>
      <c r="X271">
        <v>0.15</v>
      </c>
      <c r="Y271">
        <v>0</v>
      </c>
      <c r="Z271">
        <v>87.17</v>
      </c>
      <c r="AA271">
        <v>11.6</v>
      </c>
      <c r="AB271">
        <v>0</v>
      </c>
      <c r="AC271">
        <v>0</v>
      </c>
      <c r="AD271">
        <v>1</v>
      </c>
      <c r="AE271">
        <v>0</v>
      </c>
      <c r="AF271" t="s">
        <v>52</v>
      </c>
      <c r="AG271">
        <v>0.1875</v>
      </c>
      <c r="AH271">
        <v>2</v>
      </c>
      <c r="AI271">
        <v>42105750</v>
      </c>
      <c r="AJ271">
        <v>286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ROW(Source!A203)</f>
        <v>203</v>
      </c>
      <c r="B272">
        <v>42105761</v>
      </c>
      <c r="C272">
        <v>42105746</v>
      </c>
      <c r="D272">
        <v>38101843</v>
      </c>
      <c r="E272">
        <v>1</v>
      </c>
      <c r="F272">
        <v>1</v>
      </c>
      <c r="G272">
        <v>1</v>
      </c>
      <c r="H272">
        <v>3</v>
      </c>
      <c r="I272" t="s">
        <v>469</v>
      </c>
      <c r="J272" t="s">
        <v>470</v>
      </c>
      <c r="K272" t="s">
        <v>471</v>
      </c>
      <c r="L272">
        <v>1327</v>
      </c>
      <c r="N272">
        <v>1005</v>
      </c>
      <c r="O272" t="s">
        <v>321</v>
      </c>
      <c r="P272" t="s">
        <v>321</v>
      </c>
      <c r="Q272">
        <v>1</v>
      </c>
      <c r="X272">
        <v>0.84</v>
      </c>
      <c r="Y272">
        <v>72.31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0.84</v>
      </c>
      <c r="AH272">
        <v>2</v>
      </c>
      <c r="AI272">
        <v>42105751</v>
      </c>
      <c r="AJ272">
        <v>287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ROW(Source!A203)</f>
        <v>203</v>
      </c>
      <c r="B273">
        <v>42105762</v>
      </c>
      <c r="C273">
        <v>42105746</v>
      </c>
      <c r="D273">
        <v>38101992</v>
      </c>
      <c r="E273">
        <v>1</v>
      </c>
      <c r="F273">
        <v>1</v>
      </c>
      <c r="G273">
        <v>1</v>
      </c>
      <c r="H273">
        <v>3</v>
      </c>
      <c r="I273" t="s">
        <v>472</v>
      </c>
      <c r="J273" t="s">
        <v>473</v>
      </c>
      <c r="K273" t="s">
        <v>474</v>
      </c>
      <c r="L273">
        <v>1346</v>
      </c>
      <c r="N273">
        <v>1009</v>
      </c>
      <c r="O273" t="s">
        <v>475</v>
      </c>
      <c r="P273" t="s">
        <v>475</v>
      </c>
      <c r="Q273">
        <v>1</v>
      </c>
      <c r="X273">
        <v>0.31</v>
      </c>
      <c r="Y273">
        <v>1.81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0.31</v>
      </c>
      <c r="AH273">
        <v>2</v>
      </c>
      <c r="AI273">
        <v>42105752</v>
      </c>
      <c r="AJ273">
        <v>288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ROW(Source!A203)</f>
        <v>203</v>
      </c>
      <c r="B274">
        <v>42105763</v>
      </c>
      <c r="C274">
        <v>42105746</v>
      </c>
      <c r="D274">
        <v>38103405</v>
      </c>
      <c r="E274">
        <v>1</v>
      </c>
      <c r="F274">
        <v>1</v>
      </c>
      <c r="G274">
        <v>1</v>
      </c>
      <c r="H274">
        <v>3</v>
      </c>
      <c r="I274" t="s">
        <v>61</v>
      </c>
      <c r="J274" t="s">
        <v>63</v>
      </c>
      <c r="K274" t="s">
        <v>62</v>
      </c>
      <c r="L274">
        <v>1348</v>
      </c>
      <c r="N274">
        <v>1009</v>
      </c>
      <c r="O274" t="s">
        <v>28</v>
      </c>
      <c r="P274" t="s">
        <v>28</v>
      </c>
      <c r="Q274">
        <v>1000</v>
      </c>
      <c r="X274">
        <v>0.03</v>
      </c>
      <c r="Y274">
        <v>4615.9399999999996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0.03</v>
      </c>
      <c r="AH274">
        <v>2</v>
      </c>
      <c r="AI274">
        <v>42105753</v>
      </c>
      <c r="AJ274">
        <v>289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ROW(Source!A203)</f>
        <v>203</v>
      </c>
      <c r="B275">
        <v>42105764</v>
      </c>
      <c r="C275">
        <v>42105746</v>
      </c>
      <c r="D275">
        <v>38103458</v>
      </c>
      <c r="E275">
        <v>1</v>
      </c>
      <c r="F275">
        <v>1</v>
      </c>
      <c r="G275">
        <v>1</v>
      </c>
      <c r="H275">
        <v>3</v>
      </c>
      <c r="I275" t="s">
        <v>476</v>
      </c>
      <c r="J275" t="s">
        <v>477</v>
      </c>
      <c r="K275" t="s">
        <v>478</v>
      </c>
      <c r="L275">
        <v>1348</v>
      </c>
      <c r="N275">
        <v>1009</v>
      </c>
      <c r="O275" t="s">
        <v>28</v>
      </c>
      <c r="P275" t="s">
        <v>28</v>
      </c>
      <c r="Q275">
        <v>1000</v>
      </c>
      <c r="X275">
        <v>5.0999999999999997E-2</v>
      </c>
      <c r="Y275">
        <v>11927.49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5.0999999999999997E-2</v>
      </c>
      <c r="AH275">
        <v>2</v>
      </c>
      <c r="AI275">
        <v>42105754</v>
      </c>
      <c r="AJ275">
        <v>290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ROW(Source!A203)</f>
        <v>203</v>
      </c>
      <c r="B276">
        <v>42105765</v>
      </c>
      <c r="C276">
        <v>42105746</v>
      </c>
      <c r="D276">
        <v>38103963</v>
      </c>
      <c r="E276">
        <v>1</v>
      </c>
      <c r="F276">
        <v>1</v>
      </c>
      <c r="G276">
        <v>1</v>
      </c>
      <c r="H276">
        <v>3</v>
      </c>
      <c r="I276" t="s">
        <v>479</v>
      </c>
      <c r="J276" t="s">
        <v>480</v>
      </c>
      <c r="K276" t="s">
        <v>481</v>
      </c>
      <c r="L276">
        <v>1346</v>
      </c>
      <c r="N276">
        <v>1009</v>
      </c>
      <c r="O276" t="s">
        <v>475</v>
      </c>
      <c r="P276" t="s">
        <v>475</v>
      </c>
      <c r="Q276">
        <v>1</v>
      </c>
      <c r="X276">
        <v>20</v>
      </c>
      <c r="Y276">
        <v>15.26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20</v>
      </c>
      <c r="AH276">
        <v>2</v>
      </c>
      <c r="AI276">
        <v>42105755</v>
      </c>
      <c r="AJ276">
        <v>291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ROW(Source!A206)</f>
        <v>206</v>
      </c>
      <c r="B277">
        <v>42106357</v>
      </c>
      <c r="C277">
        <v>42106349</v>
      </c>
      <c r="D277">
        <v>18406785</v>
      </c>
      <c r="E277">
        <v>1</v>
      </c>
      <c r="F277">
        <v>1</v>
      </c>
      <c r="G277">
        <v>1</v>
      </c>
      <c r="H277">
        <v>1</v>
      </c>
      <c r="I277" t="s">
        <v>438</v>
      </c>
      <c r="J277" t="s">
        <v>3</v>
      </c>
      <c r="K277" t="s">
        <v>439</v>
      </c>
      <c r="L277">
        <v>1369</v>
      </c>
      <c r="N277">
        <v>1013</v>
      </c>
      <c r="O277" t="s">
        <v>437</v>
      </c>
      <c r="P277" t="s">
        <v>437</v>
      </c>
      <c r="Q277">
        <v>1</v>
      </c>
      <c r="X277">
        <v>157.1</v>
      </c>
      <c r="Y277">
        <v>0</v>
      </c>
      <c r="Z277">
        <v>0</v>
      </c>
      <c r="AA277">
        <v>0</v>
      </c>
      <c r="AB277">
        <v>257.5</v>
      </c>
      <c r="AC277">
        <v>0</v>
      </c>
      <c r="AD277">
        <v>1</v>
      </c>
      <c r="AE277">
        <v>1</v>
      </c>
      <c r="AF277" t="s">
        <v>3</v>
      </c>
      <c r="AG277">
        <v>157.1</v>
      </c>
      <c r="AH277">
        <v>2</v>
      </c>
      <c r="AI277">
        <v>42106357</v>
      </c>
      <c r="AJ277">
        <v>293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ROW(Source!A206)</f>
        <v>206</v>
      </c>
      <c r="B278">
        <v>42106358</v>
      </c>
      <c r="C278">
        <v>42106349</v>
      </c>
      <c r="D278">
        <v>121548</v>
      </c>
      <c r="E278">
        <v>1</v>
      </c>
      <c r="F278">
        <v>1</v>
      </c>
      <c r="G278">
        <v>1</v>
      </c>
      <c r="H278">
        <v>1</v>
      </c>
      <c r="I278" t="s">
        <v>30</v>
      </c>
      <c r="J278" t="s">
        <v>3</v>
      </c>
      <c r="K278" t="s">
        <v>440</v>
      </c>
      <c r="L278">
        <v>608254</v>
      </c>
      <c r="N278">
        <v>1013</v>
      </c>
      <c r="O278" t="s">
        <v>441</v>
      </c>
      <c r="P278" t="s">
        <v>441</v>
      </c>
      <c r="Q278">
        <v>1</v>
      </c>
      <c r="X278">
        <v>0.67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2</v>
      </c>
      <c r="AF278" t="s">
        <v>3</v>
      </c>
      <c r="AG278">
        <v>0.67</v>
      </c>
      <c r="AH278">
        <v>2</v>
      </c>
      <c r="AI278">
        <v>42106358</v>
      </c>
      <c r="AJ278">
        <v>294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ROW(Source!A206)</f>
        <v>206</v>
      </c>
      <c r="B279">
        <v>42106359</v>
      </c>
      <c r="C279">
        <v>42106349</v>
      </c>
      <c r="D279">
        <v>38164735</v>
      </c>
      <c r="E279">
        <v>1</v>
      </c>
      <c r="F279">
        <v>1</v>
      </c>
      <c r="G279">
        <v>1</v>
      </c>
      <c r="H279">
        <v>2</v>
      </c>
      <c r="I279" t="s">
        <v>442</v>
      </c>
      <c r="J279" t="s">
        <v>443</v>
      </c>
      <c r="K279" t="s">
        <v>444</v>
      </c>
      <c r="L279">
        <v>1368</v>
      </c>
      <c r="N279">
        <v>1011</v>
      </c>
      <c r="O279" t="s">
        <v>445</v>
      </c>
      <c r="P279" t="s">
        <v>445</v>
      </c>
      <c r="Q279">
        <v>1</v>
      </c>
      <c r="X279">
        <v>0.67</v>
      </c>
      <c r="Y279">
        <v>0</v>
      </c>
      <c r="Z279">
        <v>31.26</v>
      </c>
      <c r="AA279">
        <v>13.5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0.67</v>
      </c>
      <c r="AH279">
        <v>2</v>
      </c>
      <c r="AI279">
        <v>42106359</v>
      </c>
      <c r="AJ279">
        <v>295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ROW(Source!A206)</f>
        <v>206</v>
      </c>
      <c r="B280">
        <v>42106360</v>
      </c>
      <c r="C280">
        <v>42106349</v>
      </c>
      <c r="D280">
        <v>38136127</v>
      </c>
      <c r="E280">
        <v>1</v>
      </c>
      <c r="F280">
        <v>1</v>
      </c>
      <c r="G280">
        <v>1</v>
      </c>
      <c r="H280">
        <v>3</v>
      </c>
      <c r="I280" t="s">
        <v>446</v>
      </c>
      <c r="J280" t="s">
        <v>447</v>
      </c>
      <c r="K280" t="s">
        <v>448</v>
      </c>
      <c r="L280">
        <v>1339</v>
      </c>
      <c r="N280">
        <v>1007</v>
      </c>
      <c r="O280" t="s">
        <v>449</v>
      </c>
      <c r="P280" t="s">
        <v>449</v>
      </c>
      <c r="Q280">
        <v>1</v>
      </c>
      <c r="X280">
        <v>2.2000000000000002</v>
      </c>
      <c r="Y280">
        <v>517.89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2.2000000000000002</v>
      </c>
      <c r="AH280">
        <v>2</v>
      </c>
      <c r="AI280">
        <v>42106360</v>
      </c>
      <c r="AJ280">
        <v>296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ROW(Source!A206)</f>
        <v>206</v>
      </c>
      <c r="B281">
        <v>42106361</v>
      </c>
      <c r="C281">
        <v>42106349</v>
      </c>
      <c r="D281">
        <v>38140638</v>
      </c>
      <c r="E281">
        <v>1</v>
      </c>
      <c r="F281">
        <v>1</v>
      </c>
      <c r="G281">
        <v>1</v>
      </c>
      <c r="H281">
        <v>3</v>
      </c>
      <c r="I281" t="s">
        <v>450</v>
      </c>
      <c r="J281" t="s">
        <v>451</v>
      </c>
      <c r="K281" t="s">
        <v>452</v>
      </c>
      <c r="L281">
        <v>1339</v>
      </c>
      <c r="N281">
        <v>1007</v>
      </c>
      <c r="O281" t="s">
        <v>449</v>
      </c>
      <c r="P281" t="s">
        <v>449</v>
      </c>
      <c r="Q281">
        <v>1</v>
      </c>
      <c r="X281">
        <v>0.35</v>
      </c>
      <c r="Y281">
        <v>2.44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3</v>
      </c>
      <c r="AG281">
        <v>0.35</v>
      </c>
      <c r="AH281">
        <v>2</v>
      </c>
      <c r="AI281">
        <v>42106361</v>
      </c>
      <c r="AJ281">
        <v>297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ROW(Source!A206)</f>
        <v>206</v>
      </c>
      <c r="B282">
        <v>42106362</v>
      </c>
      <c r="C282">
        <v>42106349</v>
      </c>
      <c r="D282">
        <v>38164074</v>
      </c>
      <c r="E282">
        <v>1</v>
      </c>
      <c r="F282">
        <v>1</v>
      </c>
      <c r="G282">
        <v>1</v>
      </c>
      <c r="H282">
        <v>3</v>
      </c>
      <c r="I282" t="s">
        <v>26</v>
      </c>
      <c r="J282" t="s">
        <v>29</v>
      </c>
      <c r="K282" t="s">
        <v>27</v>
      </c>
      <c r="L282">
        <v>1348</v>
      </c>
      <c r="N282">
        <v>1009</v>
      </c>
      <c r="O282" t="s">
        <v>28</v>
      </c>
      <c r="P282" t="s">
        <v>28</v>
      </c>
      <c r="Q282">
        <v>1000</v>
      </c>
      <c r="X282">
        <v>3.38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 t="s">
        <v>3</v>
      </c>
      <c r="AG282">
        <v>3.38</v>
      </c>
      <c r="AH282">
        <v>2</v>
      </c>
      <c r="AI282">
        <v>42106362</v>
      </c>
      <c r="AJ282">
        <v>298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ROW(Source!A208)</f>
        <v>208</v>
      </c>
      <c r="B283">
        <v>42105782</v>
      </c>
      <c r="C283">
        <v>42105768</v>
      </c>
      <c r="D283">
        <v>18409661</v>
      </c>
      <c r="E283">
        <v>1</v>
      </c>
      <c r="F283">
        <v>1</v>
      </c>
      <c r="G283">
        <v>1</v>
      </c>
      <c r="H283">
        <v>1</v>
      </c>
      <c r="I283" t="s">
        <v>486</v>
      </c>
      <c r="J283" t="s">
        <v>3</v>
      </c>
      <c r="K283" t="s">
        <v>487</v>
      </c>
      <c r="L283">
        <v>1369</v>
      </c>
      <c r="N283">
        <v>1013</v>
      </c>
      <c r="O283" t="s">
        <v>437</v>
      </c>
      <c r="P283" t="s">
        <v>437</v>
      </c>
      <c r="Q283">
        <v>1</v>
      </c>
      <c r="X283">
        <v>27.53</v>
      </c>
      <c r="Y283">
        <v>0</v>
      </c>
      <c r="Z283">
        <v>0</v>
      </c>
      <c r="AA283">
        <v>0</v>
      </c>
      <c r="AB283">
        <v>251.11</v>
      </c>
      <c r="AC283">
        <v>0</v>
      </c>
      <c r="AD283">
        <v>1</v>
      </c>
      <c r="AE283">
        <v>1</v>
      </c>
      <c r="AF283" t="s">
        <v>3</v>
      </c>
      <c r="AG283">
        <v>27.53</v>
      </c>
      <c r="AH283">
        <v>2</v>
      </c>
      <c r="AI283">
        <v>42105769</v>
      </c>
      <c r="AJ283">
        <v>299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ROW(Source!A208)</f>
        <v>208</v>
      </c>
      <c r="B284">
        <v>42105783</v>
      </c>
      <c r="C284">
        <v>42105768</v>
      </c>
      <c r="D284">
        <v>121548</v>
      </c>
      <c r="E284">
        <v>1</v>
      </c>
      <c r="F284">
        <v>1</v>
      </c>
      <c r="G284">
        <v>1</v>
      </c>
      <c r="H284">
        <v>1</v>
      </c>
      <c r="I284" t="s">
        <v>30</v>
      </c>
      <c r="J284" t="s">
        <v>3</v>
      </c>
      <c r="K284" t="s">
        <v>440</v>
      </c>
      <c r="L284">
        <v>608254</v>
      </c>
      <c r="N284">
        <v>1013</v>
      </c>
      <c r="O284" t="s">
        <v>441</v>
      </c>
      <c r="P284" t="s">
        <v>441</v>
      </c>
      <c r="Q284">
        <v>1</v>
      </c>
      <c r="X284">
        <v>0.1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2</v>
      </c>
      <c r="AF284" t="s">
        <v>3</v>
      </c>
      <c r="AG284">
        <v>0.1</v>
      </c>
      <c r="AH284">
        <v>2</v>
      </c>
      <c r="AI284">
        <v>42105770</v>
      </c>
      <c r="AJ284">
        <v>300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ROW(Source!A208)</f>
        <v>208</v>
      </c>
      <c r="B285">
        <v>42105784</v>
      </c>
      <c r="C285">
        <v>42105768</v>
      </c>
      <c r="D285">
        <v>38164735</v>
      </c>
      <c r="E285">
        <v>1</v>
      </c>
      <c r="F285">
        <v>1</v>
      </c>
      <c r="G285">
        <v>1</v>
      </c>
      <c r="H285">
        <v>2</v>
      </c>
      <c r="I285" t="s">
        <v>442</v>
      </c>
      <c r="J285" t="s">
        <v>443</v>
      </c>
      <c r="K285" t="s">
        <v>444</v>
      </c>
      <c r="L285">
        <v>1368</v>
      </c>
      <c r="N285">
        <v>1011</v>
      </c>
      <c r="O285" t="s">
        <v>445</v>
      </c>
      <c r="P285" t="s">
        <v>445</v>
      </c>
      <c r="Q285">
        <v>1</v>
      </c>
      <c r="X285">
        <v>0.1</v>
      </c>
      <c r="Y285">
        <v>0</v>
      </c>
      <c r="Z285">
        <v>31.26</v>
      </c>
      <c r="AA285">
        <v>13.5</v>
      </c>
      <c r="AB285">
        <v>0</v>
      </c>
      <c r="AC285">
        <v>0</v>
      </c>
      <c r="AD285">
        <v>1</v>
      </c>
      <c r="AE285">
        <v>0</v>
      </c>
      <c r="AF285" t="s">
        <v>3</v>
      </c>
      <c r="AG285">
        <v>0.1</v>
      </c>
      <c r="AH285">
        <v>2</v>
      </c>
      <c r="AI285">
        <v>42105771</v>
      </c>
      <c r="AJ285">
        <v>301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ROW(Source!A208)</f>
        <v>208</v>
      </c>
      <c r="B286">
        <v>42105785</v>
      </c>
      <c r="C286">
        <v>42105768</v>
      </c>
      <c r="D286">
        <v>38166456</v>
      </c>
      <c r="E286">
        <v>1</v>
      </c>
      <c r="F286">
        <v>1</v>
      </c>
      <c r="G286">
        <v>1</v>
      </c>
      <c r="H286">
        <v>2</v>
      </c>
      <c r="I286" t="s">
        <v>466</v>
      </c>
      <c r="J286" t="s">
        <v>467</v>
      </c>
      <c r="K286" t="s">
        <v>468</v>
      </c>
      <c r="L286">
        <v>1368</v>
      </c>
      <c r="N286">
        <v>1011</v>
      </c>
      <c r="O286" t="s">
        <v>445</v>
      </c>
      <c r="P286" t="s">
        <v>445</v>
      </c>
      <c r="Q286">
        <v>1</v>
      </c>
      <c r="X286">
        <v>0.06</v>
      </c>
      <c r="Y286">
        <v>0</v>
      </c>
      <c r="Z286">
        <v>87.17</v>
      </c>
      <c r="AA286">
        <v>11.6</v>
      </c>
      <c r="AB286">
        <v>0</v>
      </c>
      <c r="AC286">
        <v>0</v>
      </c>
      <c r="AD286">
        <v>1</v>
      </c>
      <c r="AE286">
        <v>0</v>
      </c>
      <c r="AF286" t="s">
        <v>3</v>
      </c>
      <c r="AG286">
        <v>0.06</v>
      </c>
      <c r="AH286">
        <v>2</v>
      </c>
      <c r="AI286">
        <v>42105772</v>
      </c>
      <c r="AJ286">
        <v>302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ROW(Source!A208)</f>
        <v>208</v>
      </c>
      <c r="B287">
        <v>42105786</v>
      </c>
      <c r="C287">
        <v>42105768</v>
      </c>
      <c r="D287">
        <v>38101068</v>
      </c>
      <c r="E287">
        <v>1</v>
      </c>
      <c r="F287">
        <v>1</v>
      </c>
      <c r="G287">
        <v>1</v>
      </c>
      <c r="H287">
        <v>3</v>
      </c>
      <c r="I287" t="s">
        <v>488</v>
      </c>
      <c r="J287" t="s">
        <v>489</v>
      </c>
      <c r="K287" t="s">
        <v>490</v>
      </c>
      <c r="L287">
        <v>1348</v>
      </c>
      <c r="N287">
        <v>1009</v>
      </c>
      <c r="O287" t="s">
        <v>28</v>
      </c>
      <c r="P287" t="s">
        <v>28</v>
      </c>
      <c r="Q287">
        <v>1000</v>
      </c>
      <c r="X287">
        <v>2.5499999999999998E-2</v>
      </c>
      <c r="Y287">
        <v>586.47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0</v>
      </c>
      <c r="AF287" t="s">
        <v>3</v>
      </c>
      <c r="AG287">
        <v>2.5499999999999998E-2</v>
      </c>
      <c r="AH287">
        <v>2</v>
      </c>
      <c r="AI287">
        <v>42105773</v>
      </c>
      <c r="AJ287">
        <v>303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ROW(Source!A208)</f>
        <v>208</v>
      </c>
      <c r="B288">
        <v>42105787</v>
      </c>
      <c r="C288">
        <v>42105768</v>
      </c>
      <c r="D288">
        <v>38101071</v>
      </c>
      <c r="E288">
        <v>1</v>
      </c>
      <c r="F288">
        <v>1</v>
      </c>
      <c r="G288">
        <v>1</v>
      </c>
      <c r="H288">
        <v>3</v>
      </c>
      <c r="I288" t="s">
        <v>491</v>
      </c>
      <c r="J288" t="s">
        <v>492</v>
      </c>
      <c r="K288" t="s">
        <v>493</v>
      </c>
      <c r="L288">
        <v>1354</v>
      </c>
      <c r="N288">
        <v>1010</v>
      </c>
      <c r="O288" t="s">
        <v>133</v>
      </c>
      <c r="P288" t="s">
        <v>133</v>
      </c>
      <c r="Q288">
        <v>1</v>
      </c>
      <c r="X288">
        <v>5.0999999999999996</v>
      </c>
      <c r="Y288">
        <v>4.51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 t="s">
        <v>3</v>
      </c>
      <c r="AG288">
        <v>5.0999999999999996</v>
      </c>
      <c r="AH288">
        <v>2</v>
      </c>
      <c r="AI288">
        <v>42105774</v>
      </c>
      <c r="AJ288">
        <v>304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ROW(Source!A208)</f>
        <v>208</v>
      </c>
      <c r="B289">
        <v>42105788</v>
      </c>
      <c r="C289">
        <v>42105768</v>
      </c>
      <c r="D289">
        <v>38101843</v>
      </c>
      <c r="E289">
        <v>1</v>
      </c>
      <c r="F289">
        <v>1</v>
      </c>
      <c r="G289">
        <v>1</v>
      </c>
      <c r="H289">
        <v>3</v>
      </c>
      <c r="I289" t="s">
        <v>469</v>
      </c>
      <c r="J289" t="s">
        <v>470</v>
      </c>
      <c r="K289" t="s">
        <v>471</v>
      </c>
      <c r="L289">
        <v>1327</v>
      </c>
      <c r="N289">
        <v>1005</v>
      </c>
      <c r="O289" t="s">
        <v>321</v>
      </c>
      <c r="P289" t="s">
        <v>321</v>
      </c>
      <c r="Q289">
        <v>1</v>
      </c>
      <c r="X289">
        <v>1.6</v>
      </c>
      <c r="Y289">
        <v>72.31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 t="s">
        <v>3</v>
      </c>
      <c r="AG289">
        <v>1.6</v>
      </c>
      <c r="AH289">
        <v>2</v>
      </c>
      <c r="AI289">
        <v>42105775</v>
      </c>
      <c r="AJ289">
        <v>305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ROW(Source!A208)</f>
        <v>208</v>
      </c>
      <c r="B290">
        <v>42105789</v>
      </c>
      <c r="C290">
        <v>42105768</v>
      </c>
      <c r="D290">
        <v>38101951</v>
      </c>
      <c r="E290">
        <v>1</v>
      </c>
      <c r="F290">
        <v>1</v>
      </c>
      <c r="G290">
        <v>1</v>
      </c>
      <c r="H290">
        <v>3</v>
      </c>
      <c r="I290" t="s">
        <v>494</v>
      </c>
      <c r="J290" t="s">
        <v>495</v>
      </c>
      <c r="K290" t="s">
        <v>496</v>
      </c>
      <c r="L290">
        <v>1348</v>
      </c>
      <c r="N290">
        <v>1009</v>
      </c>
      <c r="O290" t="s">
        <v>28</v>
      </c>
      <c r="P290" t="s">
        <v>28</v>
      </c>
      <c r="Q290">
        <v>1000</v>
      </c>
      <c r="X290">
        <v>7.1999999999999995E-2</v>
      </c>
      <c r="Y290">
        <v>4294.0200000000004</v>
      </c>
      <c r="Z290">
        <v>0</v>
      </c>
      <c r="AA290">
        <v>0</v>
      </c>
      <c r="AB290">
        <v>0</v>
      </c>
      <c r="AC290">
        <v>0</v>
      </c>
      <c r="AD290">
        <v>1</v>
      </c>
      <c r="AE290">
        <v>0</v>
      </c>
      <c r="AF290" t="s">
        <v>3</v>
      </c>
      <c r="AG290">
        <v>7.1999999999999995E-2</v>
      </c>
      <c r="AH290">
        <v>2</v>
      </c>
      <c r="AI290">
        <v>42105776</v>
      </c>
      <c r="AJ290">
        <v>306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ROW(Source!A208)</f>
        <v>208</v>
      </c>
      <c r="B291">
        <v>42105790</v>
      </c>
      <c r="C291">
        <v>42105768</v>
      </c>
      <c r="D291">
        <v>38102062</v>
      </c>
      <c r="E291">
        <v>1</v>
      </c>
      <c r="F291">
        <v>1</v>
      </c>
      <c r="G291">
        <v>1</v>
      </c>
      <c r="H291">
        <v>3</v>
      </c>
      <c r="I291" t="s">
        <v>497</v>
      </c>
      <c r="J291" t="s">
        <v>498</v>
      </c>
      <c r="K291" t="s">
        <v>499</v>
      </c>
      <c r="L291">
        <v>1346</v>
      </c>
      <c r="N291">
        <v>1009</v>
      </c>
      <c r="O291" t="s">
        <v>475</v>
      </c>
      <c r="P291" t="s">
        <v>475</v>
      </c>
      <c r="Q291">
        <v>1</v>
      </c>
      <c r="X291">
        <v>4.0199999999999996</v>
      </c>
      <c r="Y291">
        <v>8.09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0</v>
      </c>
      <c r="AF291" t="s">
        <v>3</v>
      </c>
      <c r="AG291">
        <v>4.0199999999999996</v>
      </c>
      <c r="AH291">
        <v>2</v>
      </c>
      <c r="AI291">
        <v>42105777</v>
      </c>
      <c r="AJ291">
        <v>307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ROW(Source!A208)</f>
        <v>208</v>
      </c>
      <c r="B292">
        <v>42105791</v>
      </c>
      <c r="C292">
        <v>42105768</v>
      </c>
      <c r="D292">
        <v>38102159</v>
      </c>
      <c r="E292">
        <v>1</v>
      </c>
      <c r="F292">
        <v>1</v>
      </c>
      <c r="G292">
        <v>1</v>
      </c>
      <c r="H292">
        <v>3</v>
      </c>
      <c r="I292" t="s">
        <v>87</v>
      </c>
      <c r="J292" t="s">
        <v>89</v>
      </c>
      <c r="K292" t="s">
        <v>88</v>
      </c>
      <c r="L292">
        <v>1348</v>
      </c>
      <c r="N292">
        <v>1009</v>
      </c>
      <c r="O292" t="s">
        <v>28</v>
      </c>
      <c r="P292" t="s">
        <v>28</v>
      </c>
      <c r="Q292">
        <v>1000</v>
      </c>
      <c r="X292">
        <v>7.0999999999999994E-2</v>
      </c>
      <c r="Y292">
        <v>15481.01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 t="s">
        <v>3</v>
      </c>
      <c r="AG292">
        <v>7.0999999999999994E-2</v>
      </c>
      <c r="AH292">
        <v>2</v>
      </c>
      <c r="AI292">
        <v>42105778</v>
      </c>
      <c r="AJ292">
        <v>308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ROW(Source!A208)</f>
        <v>208</v>
      </c>
      <c r="B293">
        <v>42105792</v>
      </c>
      <c r="C293">
        <v>42105768</v>
      </c>
      <c r="D293">
        <v>38140476</v>
      </c>
      <c r="E293">
        <v>1</v>
      </c>
      <c r="F293">
        <v>1</v>
      </c>
      <c r="G293">
        <v>1</v>
      </c>
      <c r="H293">
        <v>3</v>
      </c>
      <c r="I293" t="s">
        <v>500</v>
      </c>
      <c r="J293" t="s">
        <v>501</v>
      </c>
      <c r="K293" t="s">
        <v>502</v>
      </c>
      <c r="L293">
        <v>1339</v>
      </c>
      <c r="N293">
        <v>1007</v>
      </c>
      <c r="O293" t="s">
        <v>449</v>
      </c>
      <c r="P293" t="s">
        <v>449</v>
      </c>
      <c r="Q293">
        <v>1</v>
      </c>
      <c r="X293">
        <v>4.4000000000000003E-3</v>
      </c>
      <c r="Y293">
        <v>74.59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F293" t="s">
        <v>3</v>
      </c>
      <c r="AG293">
        <v>4.4000000000000003E-3</v>
      </c>
      <c r="AH293">
        <v>2</v>
      </c>
      <c r="AI293">
        <v>42105779</v>
      </c>
      <c r="AJ293">
        <v>310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ROW(Source!A208)</f>
        <v>208</v>
      </c>
      <c r="B294">
        <v>42105793</v>
      </c>
      <c r="C294">
        <v>42105768</v>
      </c>
      <c r="D294">
        <v>38140638</v>
      </c>
      <c r="E294">
        <v>1</v>
      </c>
      <c r="F294">
        <v>1</v>
      </c>
      <c r="G294">
        <v>1</v>
      </c>
      <c r="H294">
        <v>3</v>
      </c>
      <c r="I294" t="s">
        <v>450</v>
      </c>
      <c r="J294" t="s">
        <v>451</v>
      </c>
      <c r="K294" t="s">
        <v>452</v>
      </c>
      <c r="L294">
        <v>1339</v>
      </c>
      <c r="N294">
        <v>1007</v>
      </c>
      <c r="O294" t="s">
        <v>449</v>
      </c>
      <c r="P294" t="s">
        <v>449</v>
      </c>
      <c r="Q294">
        <v>1</v>
      </c>
      <c r="X294">
        <v>0.24</v>
      </c>
      <c r="Y294">
        <v>2.44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F294" t="s">
        <v>3</v>
      </c>
      <c r="AG294">
        <v>0.24</v>
      </c>
      <c r="AH294">
        <v>2</v>
      </c>
      <c r="AI294">
        <v>42105780</v>
      </c>
      <c r="AJ294">
        <v>311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2">
      <c r="A295">
        <f>ROW(Source!A211)</f>
        <v>211</v>
      </c>
      <c r="B295">
        <v>42106365</v>
      </c>
      <c r="C295">
        <v>42106364</v>
      </c>
      <c r="D295">
        <v>18410171</v>
      </c>
      <c r="E295">
        <v>1</v>
      </c>
      <c r="F295">
        <v>1</v>
      </c>
      <c r="G295">
        <v>1</v>
      </c>
      <c r="H295">
        <v>1</v>
      </c>
      <c r="I295" t="s">
        <v>482</v>
      </c>
      <c r="J295" t="s">
        <v>3</v>
      </c>
      <c r="K295" t="s">
        <v>483</v>
      </c>
      <c r="L295">
        <v>1369</v>
      </c>
      <c r="N295">
        <v>1013</v>
      </c>
      <c r="O295" t="s">
        <v>437</v>
      </c>
      <c r="P295" t="s">
        <v>437</v>
      </c>
      <c r="Q295">
        <v>1</v>
      </c>
      <c r="X295">
        <v>226.27</v>
      </c>
      <c r="Y295">
        <v>0</v>
      </c>
      <c r="Z295">
        <v>0</v>
      </c>
      <c r="AA295">
        <v>0</v>
      </c>
      <c r="AB295">
        <v>260.7</v>
      </c>
      <c r="AC295">
        <v>0</v>
      </c>
      <c r="AD295">
        <v>1</v>
      </c>
      <c r="AE295">
        <v>1</v>
      </c>
      <c r="AF295" t="s">
        <v>3</v>
      </c>
      <c r="AG295">
        <v>226.27</v>
      </c>
      <c r="AH295">
        <v>2</v>
      </c>
      <c r="AI295">
        <v>42106365</v>
      </c>
      <c r="AJ295">
        <v>312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2">
      <c r="A296">
        <f>ROW(Source!A211)</f>
        <v>211</v>
      </c>
      <c r="B296">
        <v>42106366</v>
      </c>
      <c r="C296">
        <v>42106364</v>
      </c>
      <c r="D296">
        <v>121548</v>
      </c>
      <c r="E296">
        <v>1</v>
      </c>
      <c r="F296">
        <v>1</v>
      </c>
      <c r="G296">
        <v>1</v>
      </c>
      <c r="H296">
        <v>1</v>
      </c>
      <c r="I296" t="s">
        <v>30</v>
      </c>
      <c r="J296" t="s">
        <v>3</v>
      </c>
      <c r="K296" t="s">
        <v>440</v>
      </c>
      <c r="L296">
        <v>608254</v>
      </c>
      <c r="N296">
        <v>1013</v>
      </c>
      <c r="O296" t="s">
        <v>441</v>
      </c>
      <c r="P296" t="s">
        <v>441</v>
      </c>
      <c r="Q296">
        <v>1</v>
      </c>
      <c r="X296">
        <v>0.72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2</v>
      </c>
      <c r="AF296" t="s">
        <v>3</v>
      </c>
      <c r="AG296">
        <v>0.72</v>
      </c>
      <c r="AH296">
        <v>2</v>
      </c>
      <c r="AI296">
        <v>42106366</v>
      </c>
      <c r="AJ296">
        <v>313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">
      <c r="A297">
        <f>ROW(Source!A211)</f>
        <v>211</v>
      </c>
      <c r="B297">
        <v>42106367</v>
      </c>
      <c r="C297">
        <v>42106364</v>
      </c>
      <c r="D297">
        <v>38164735</v>
      </c>
      <c r="E297">
        <v>1</v>
      </c>
      <c r="F297">
        <v>1</v>
      </c>
      <c r="G297">
        <v>1</v>
      </c>
      <c r="H297">
        <v>2</v>
      </c>
      <c r="I297" t="s">
        <v>442</v>
      </c>
      <c r="J297" t="s">
        <v>443</v>
      </c>
      <c r="K297" t="s">
        <v>444</v>
      </c>
      <c r="L297">
        <v>1368</v>
      </c>
      <c r="N297">
        <v>1011</v>
      </c>
      <c r="O297" t="s">
        <v>445</v>
      </c>
      <c r="P297" t="s">
        <v>445</v>
      </c>
      <c r="Q297">
        <v>1</v>
      </c>
      <c r="X297">
        <v>0.72</v>
      </c>
      <c r="Y297">
        <v>0</v>
      </c>
      <c r="Z297">
        <v>31.26</v>
      </c>
      <c r="AA297">
        <v>13.5</v>
      </c>
      <c r="AB297">
        <v>0</v>
      </c>
      <c r="AC297">
        <v>0</v>
      </c>
      <c r="AD297">
        <v>1</v>
      </c>
      <c r="AE297">
        <v>0</v>
      </c>
      <c r="AF297" t="s">
        <v>3</v>
      </c>
      <c r="AG297">
        <v>0.72</v>
      </c>
      <c r="AH297">
        <v>2</v>
      </c>
      <c r="AI297">
        <v>42106367</v>
      </c>
      <c r="AJ297">
        <v>314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2">
      <c r="A298">
        <f>ROW(Source!A211)</f>
        <v>211</v>
      </c>
      <c r="B298">
        <v>42106368</v>
      </c>
      <c r="C298">
        <v>42106364</v>
      </c>
      <c r="D298">
        <v>38136127</v>
      </c>
      <c r="E298">
        <v>1</v>
      </c>
      <c r="F298">
        <v>1</v>
      </c>
      <c r="G298">
        <v>1</v>
      </c>
      <c r="H298">
        <v>3</v>
      </c>
      <c r="I298" t="s">
        <v>446</v>
      </c>
      <c r="J298" t="s">
        <v>447</v>
      </c>
      <c r="K298" t="s">
        <v>448</v>
      </c>
      <c r="L298">
        <v>1339</v>
      </c>
      <c r="N298">
        <v>1007</v>
      </c>
      <c r="O298" t="s">
        <v>449</v>
      </c>
      <c r="P298" t="s">
        <v>449</v>
      </c>
      <c r="Q298">
        <v>1</v>
      </c>
      <c r="X298">
        <v>2.31</v>
      </c>
      <c r="Y298">
        <v>517.89</v>
      </c>
      <c r="Z298">
        <v>0</v>
      </c>
      <c r="AA298">
        <v>0</v>
      </c>
      <c r="AB298">
        <v>0</v>
      </c>
      <c r="AC298">
        <v>0</v>
      </c>
      <c r="AD298">
        <v>1</v>
      </c>
      <c r="AE298">
        <v>0</v>
      </c>
      <c r="AF298" t="s">
        <v>3</v>
      </c>
      <c r="AG298">
        <v>2.31</v>
      </c>
      <c r="AH298">
        <v>2</v>
      </c>
      <c r="AI298">
        <v>42106368</v>
      </c>
      <c r="AJ298">
        <v>315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2">
      <c r="A299">
        <f>ROW(Source!A211)</f>
        <v>211</v>
      </c>
      <c r="B299">
        <v>42106369</v>
      </c>
      <c r="C299">
        <v>42106364</v>
      </c>
      <c r="D299">
        <v>38140638</v>
      </c>
      <c r="E299">
        <v>1</v>
      </c>
      <c r="F299">
        <v>1</v>
      </c>
      <c r="G299">
        <v>1</v>
      </c>
      <c r="H299">
        <v>3</v>
      </c>
      <c r="I299" t="s">
        <v>450</v>
      </c>
      <c r="J299" t="s">
        <v>451</v>
      </c>
      <c r="K299" t="s">
        <v>452</v>
      </c>
      <c r="L299">
        <v>1339</v>
      </c>
      <c r="N299">
        <v>1007</v>
      </c>
      <c r="O299" t="s">
        <v>449</v>
      </c>
      <c r="P299" t="s">
        <v>449</v>
      </c>
      <c r="Q299">
        <v>1</v>
      </c>
      <c r="X299">
        <v>0.35</v>
      </c>
      <c r="Y299">
        <v>2.44</v>
      </c>
      <c r="Z299">
        <v>0</v>
      </c>
      <c r="AA299">
        <v>0</v>
      </c>
      <c r="AB299">
        <v>0</v>
      </c>
      <c r="AC299">
        <v>0</v>
      </c>
      <c r="AD299">
        <v>1</v>
      </c>
      <c r="AE299">
        <v>0</v>
      </c>
      <c r="AF299" t="s">
        <v>3</v>
      </c>
      <c r="AG299">
        <v>0.35</v>
      </c>
      <c r="AH299">
        <v>2</v>
      </c>
      <c r="AI299">
        <v>42106369</v>
      </c>
      <c r="AJ299">
        <v>316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2">
      <c r="A300">
        <f>ROW(Source!A211)</f>
        <v>211</v>
      </c>
      <c r="B300">
        <v>42106370</v>
      </c>
      <c r="C300">
        <v>42106364</v>
      </c>
      <c r="D300">
        <v>38164074</v>
      </c>
      <c r="E300">
        <v>1</v>
      </c>
      <c r="F300">
        <v>1</v>
      </c>
      <c r="G300">
        <v>1</v>
      </c>
      <c r="H300">
        <v>3</v>
      </c>
      <c r="I300" t="s">
        <v>26</v>
      </c>
      <c r="J300" t="s">
        <v>29</v>
      </c>
      <c r="K300" t="s">
        <v>27</v>
      </c>
      <c r="L300">
        <v>1348</v>
      </c>
      <c r="N300">
        <v>1009</v>
      </c>
      <c r="O300" t="s">
        <v>28</v>
      </c>
      <c r="P300" t="s">
        <v>28</v>
      </c>
      <c r="Q300">
        <v>1000</v>
      </c>
      <c r="X300">
        <v>3.38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 t="s">
        <v>3</v>
      </c>
      <c r="AG300">
        <v>3.38</v>
      </c>
      <c r="AH300">
        <v>2</v>
      </c>
      <c r="AI300">
        <v>42106370</v>
      </c>
      <c r="AJ300">
        <v>317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2">
      <c r="A301">
        <f>ROW(Source!A213)</f>
        <v>213</v>
      </c>
      <c r="B301">
        <v>42105810</v>
      </c>
      <c r="C301">
        <v>42105796</v>
      </c>
      <c r="D301">
        <v>18409661</v>
      </c>
      <c r="E301">
        <v>1</v>
      </c>
      <c r="F301">
        <v>1</v>
      </c>
      <c r="G301">
        <v>1</v>
      </c>
      <c r="H301">
        <v>1</v>
      </c>
      <c r="I301" t="s">
        <v>486</v>
      </c>
      <c r="J301" t="s">
        <v>3</v>
      </c>
      <c r="K301" t="s">
        <v>487</v>
      </c>
      <c r="L301">
        <v>1369</v>
      </c>
      <c r="N301">
        <v>1013</v>
      </c>
      <c r="O301" t="s">
        <v>437</v>
      </c>
      <c r="P301" t="s">
        <v>437</v>
      </c>
      <c r="Q301">
        <v>1</v>
      </c>
      <c r="X301">
        <v>33.78</v>
      </c>
      <c r="Y301">
        <v>0</v>
      </c>
      <c r="Z301">
        <v>0</v>
      </c>
      <c r="AA301">
        <v>0</v>
      </c>
      <c r="AB301">
        <v>251.11</v>
      </c>
      <c r="AC301">
        <v>0</v>
      </c>
      <c r="AD301">
        <v>1</v>
      </c>
      <c r="AE301">
        <v>1</v>
      </c>
      <c r="AF301" t="s">
        <v>3</v>
      </c>
      <c r="AG301">
        <v>33.78</v>
      </c>
      <c r="AH301">
        <v>2</v>
      </c>
      <c r="AI301">
        <v>42105797</v>
      </c>
      <c r="AJ301">
        <v>318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2">
      <c r="A302">
        <f>ROW(Source!A213)</f>
        <v>213</v>
      </c>
      <c r="B302">
        <v>42105811</v>
      </c>
      <c r="C302">
        <v>42105796</v>
      </c>
      <c r="D302">
        <v>121548</v>
      </c>
      <c r="E302">
        <v>1</v>
      </c>
      <c r="F302">
        <v>1</v>
      </c>
      <c r="G302">
        <v>1</v>
      </c>
      <c r="H302">
        <v>1</v>
      </c>
      <c r="I302" t="s">
        <v>30</v>
      </c>
      <c r="J302" t="s">
        <v>3</v>
      </c>
      <c r="K302" t="s">
        <v>440</v>
      </c>
      <c r="L302">
        <v>608254</v>
      </c>
      <c r="N302">
        <v>1013</v>
      </c>
      <c r="O302" t="s">
        <v>441</v>
      </c>
      <c r="P302" t="s">
        <v>441</v>
      </c>
      <c r="Q302">
        <v>1</v>
      </c>
      <c r="X302">
        <v>0.1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2</v>
      </c>
      <c r="AF302" t="s">
        <v>3</v>
      </c>
      <c r="AG302">
        <v>0.1</v>
      </c>
      <c r="AH302">
        <v>2</v>
      </c>
      <c r="AI302">
        <v>42105798</v>
      </c>
      <c r="AJ302">
        <v>319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">
      <c r="A303">
        <f>ROW(Source!A213)</f>
        <v>213</v>
      </c>
      <c r="B303">
        <v>42105812</v>
      </c>
      <c r="C303">
        <v>42105796</v>
      </c>
      <c r="D303">
        <v>38164735</v>
      </c>
      <c r="E303">
        <v>1</v>
      </c>
      <c r="F303">
        <v>1</v>
      </c>
      <c r="G303">
        <v>1</v>
      </c>
      <c r="H303">
        <v>2</v>
      </c>
      <c r="I303" t="s">
        <v>442</v>
      </c>
      <c r="J303" t="s">
        <v>443</v>
      </c>
      <c r="K303" t="s">
        <v>444</v>
      </c>
      <c r="L303">
        <v>1368</v>
      </c>
      <c r="N303">
        <v>1011</v>
      </c>
      <c r="O303" t="s">
        <v>445</v>
      </c>
      <c r="P303" t="s">
        <v>445</v>
      </c>
      <c r="Q303">
        <v>1</v>
      </c>
      <c r="X303">
        <v>0.1</v>
      </c>
      <c r="Y303">
        <v>0</v>
      </c>
      <c r="Z303">
        <v>31.26</v>
      </c>
      <c r="AA303">
        <v>13.5</v>
      </c>
      <c r="AB303">
        <v>0</v>
      </c>
      <c r="AC303">
        <v>0</v>
      </c>
      <c r="AD303">
        <v>1</v>
      </c>
      <c r="AE303">
        <v>0</v>
      </c>
      <c r="AF303" t="s">
        <v>3</v>
      </c>
      <c r="AG303">
        <v>0.1</v>
      </c>
      <c r="AH303">
        <v>2</v>
      </c>
      <c r="AI303">
        <v>42105799</v>
      </c>
      <c r="AJ303">
        <v>320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">
      <c r="A304">
        <f>ROW(Source!A213)</f>
        <v>213</v>
      </c>
      <c r="B304">
        <v>42105813</v>
      </c>
      <c r="C304">
        <v>42105796</v>
      </c>
      <c r="D304">
        <v>38166456</v>
      </c>
      <c r="E304">
        <v>1</v>
      </c>
      <c r="F304">
        <v>1</v>
      </c>
      <c r="G304">
        <v>1</v>
      </c>
      <c r="H304">
        <v>2</v>
      </c>
      <c r="I304" t="s">
        <v>466</v>
      </c>
      <c r="J304" t="s">
        <v>467</v>
      </c>
      <c r="K304" t="s">
        <v>468</v>
      </c>
      <c r="L304">
        <v>1368</v>
      </c>
      <c r="N304">
        <v>1011</v>
      </c>
      <c r="O304" t="s">
        <v>445</v>
      </c>
      <c r="P304" t="s">
        <v>445</v>
      </c>
      <c r="Q304">
        <v>1</v>
      </c>
      <c r="X304">
        <v>0.06</v>
      </c>
      <c r="Y304">
        <v>0</v>
      </c>
      <c r="Z304">
        <v>87.17</v>
      </c>
      <c r="AA304">
        <v>11.6</v>
      </c>
      <c r="AB304">
        <v>0</v>
      </c>
      <c r="AC304">
        <v>0</v>
      </c>
      <c r="AD304">
        <v>1</v>
      </c>
      <c r="AE304">
        <v>0</v>
      </c>
      <c r="AF304" t="s">
        <v>3</v>
      </c>
      <c r="AG304">
        <v>0.06</v>
      </c>
      <c r="AH304">
        <v>2</v>
      </c>
      <c r="AI304">
        <v>42105800</v>
      </c>
      <c r="AJ304">
        <v>321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">
      <c r="A305">
        <f>ROW(Source!A213)</f>
        <v>213</v>
      </c>
      <c r="B305">
        <v>42105814</v>
      </c>
      <c r="C305">
        <v>42105796</v>
      </c>
      <c r="D305">
        <v>38101068</v>
      </c>
      <c r="E305">
        <v>1</v>
      </c>
      <c r="F305">
        <v>1</v>
      </c>
      <c r="G305">
        <v>1</v>
      </c>
      <c r="H305">
        <v>3</v>
      </c>
      <c r="I305" t="s">
        <v>488</v>
      </c>
      <c r="J305" t="s">
        <v>489</v>
      </c>
      <c r="K305" t="s">
        <v>490</v>
      </c>
      <c r="L305">
        <v>1348</v>
      </c>
      <c r="N305">
        <v>1009</v>
      </c>
      <c r="O305" t="s">
        <v>28</v>
      </c>
      <c r="P305" t="s">
        <v>28</v>
      </c>
      <c r="Q305">
        <v>1000</v>
      </c>
      <c r="X305">
        <v>2.5499999999999998E-2</v>
      </c>
      <c r="Y305">
        <v>586.47</v>
      </c>
      <c r="Z305">
        <v>0</v>
      </c>
      <c r="AA305">
        <v>0</v>
      </c>
      <c r="AB305">
        <v>0</v>
      </c>
      <c r="AC305">
        <v>0</v>
      </c>
      <c r="AD305">
        <v>1</v>
      </c>
      <c r="AE305">
        <v>0</v>
      </c>
      <c r="AF305" t="s">
        <v>3</v>
      </c>
      <c r="AG305">
        <v>2.5499999999999998E-2</v>
      </c>
      <c r="AH305">
        <v>2</v>
      </c>
      <c r="AI305">
        <v>42105801</v>
      </c>
      <c r="AJ305">
        <v>322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">
      <c r="A306">
        <f>ROW(Source!A213)</f>
        <v>213</v>
      </c>
      <c r="B306">
        <v>42105815</v>
      </c>
      <c r="C306">
        <v>42105796</v>
      </c>
      <c r="D306">
        <v>38101071</v>
      </c>
      <c r="E306">
        <v>1</v>
      </c>
      <c r="F306">
        <v>1</v>
      </c>
      <c r="G306">
        <v>1</v>
      </c>
      <c r="H306">
        <v>3</v>
      </c>
      <c r="I306" t="s">
        <v>491</v>
      </c>
      <c r="J306" t="s">
        <v>492</v>
      </c>
      <c r="K306" t="s">
        <v>493</v>
      </c>
      <c r="L306">
        <v>1354</v>
      </c>
      <c r="N306">
        <v>1010</v>
      </c>
      <c r="O306" t="s">
        <v>133</v>
      </c>
      <c r="P306" t="s">
        <v>133</v>
      </c>
      <c r="Q306">
        <v>1</v>
      </c>
      <c r="X306">
        <v>5.0999999999999996</v>
      </c>
      <c r="Y306">
        <v>4.51</v>
      </c>
      <c r="Z306">
        <v>0</v>
      </c>
      <c r="AA306">
        <v>0</v>
      </c>
      <c r="AB306">
        <v>0</v>
      </c>
      <c r="AC306">
        <v>0</v>
      </c>
      <c r="AD306">
        <v>1</v>
      </c>
      <c r="AE306">
        <v>0</v>
      </c>
      <c r="AF306" t="s">
        <v>3</v>
      </c>
      <c r="AG306">
        <v>5.0999999999999996</v>
      </c>
      <c r="AH306">
        <v>2</v>
      </c>
      <c r="AI306">
        <v>42105802</v>
      </c>
      <c r="AJ306">
        <v>323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">
      <c r="A307">
        <f>ROW(Source!A213)</f>
        <v>213</v>
      </c>
      <c r="B307">
        <v>42105816</v>
      </c>
      <c r="C307">
        <v>42105796</v>
      </c>
      <c r="D307">
        <v>38101843</v>
      </c>
      <c r="E307">
        <v>1</v>
      </c>
      <c r="F307">
        <v>1</v>
      </c>
      <c r="G307">
        <v>1</v>
      </c>
      <c r="H307">
        <v>3</v>
      </c>
      <c r="I307" t="s">
        <v>469</v>
      </c>
      <c r="J307" t="s">
        <v>470</v>
      </c>
      <c r="K307" t="s">
        <v>471</v>
      </c>
      <c r="L307">
        <v>1327</v>
      </c>
      <c r="N307">
        <v>1005</v>
      </c>
      <c r="O307" t="s">
        <v>321</v>
      </c>
      <c r="P307" t="s">
        <v>321</v>
      </c>
      <c r="Q307">
        <v>1</v>
      </c>
      <c r="X307">
        <v>1.6</v>
      </c>
      <c r="Y307">
        <v>72.31</v>
      </c>
      <c r="Z307">
        <v>0</v>
      </c>
      <c r="AA307">
        <v>0</v>
      </c>
      <c r="AB307">
        <v>0</v>
      </c>
      <c r="AC307">
        <v>0</v>
      </c>
      <c r="AD307">
        <v>1</v>
      </c>
      <c r="AE307">
        <v>0</v>
      </c>
      <c r="AF307" t="s">
        <v>3</v>
      </c>
      <c r="AG307">
        <v>1.6</v>
      </c>
      <c r="AH307">
        <v>2</v>
      </c>
      <c r="AI307">
        <v>42105803</v>
      </c>
      <c r="AJ307">
        <v>324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">
      <c r="A308">
        <f>ROW(Source!A213)</f>
        <v>213</v>
      </c>
      <c r="B308">
        <v>42105817</v>
      </c>
      <c r="C308">
        <v>42105796</v>
      </c>
      <c r="D308">
        <v>38101951</v>
      </c>
      <c r="E308">
        <v>1</v>
      </c>
      <c r="F308">
        <v>1</v>
      </c>
      <c r="G308">
        <v>1</v>
      </c>
      <c r="H308">
        <v>3</v>
      </c>
      <c r="I308" t="s">
        <v>494</v>
      </c>
      <c r="J308" t="s">
        <v>495</v>
      </c>
      <c r="K308" t="s">
        <v>496</v>
      </c>
      <c r="L308">
        <v>1348</v>
      </c>
      <c r="N308">
        <v>1009</v>
      </c>
      <c r="O308" t="s">
        <v>28</v>
      </c>
      <c r="P308" t="s">
        <v>28</v>
      </c>
      <c r="Q308">
        <v>1000</v>
      </c>
      <c r="X308">
        <v>7.5999999999999998E-2</v>
      </c>
      <c r="Y308">
        <v>4294.0200000000004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F308" t="s">
        <v>3</v>
      </c>
      <c r="AG308">
        <v>7.5999999999999998E-2</v>
      </c>
      <c r="AH308">
        <v>2</v>
      </c>
      <c r="AI308">
        <v>42105804</v>
      </c>
      <c r="AJ308">
        <v>325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">
      <c r="A309">
        <f>ROW(Source!A213)</f>
        <v>213</v>
      </c>
      <c r="B309">
        <v>42105818</v>
      </c>
      <c r="C309">
        <v>42105796</v>
      </c>
      <c r="D309">
        <v>38102062</v>
      </c>
      <c r="E309">
        <v>1</v>
      </c>
      <c r="F309">
        <v>1</v>
      </c>
      <c r="G309">
        <v>1</v>
      </c>
      <c r="H309">
        <v>3</v>
      </c>
      <c r="I309" t="s">
        <v>497</v>
      </c>
      <c r="J309" t="s">
        <v>498</v>
      </c>
      <c r="K309" t="s">
        <v>499</v>
      </c>
      <c r="L309">
        <v>1346</v>
      </c>
      <c r="N309">
        <v>1009</v>
      </c>
      <c r="O309" t="s">
        <v>475</v>
      </c>
      <c r="P309" t="s">
        <v>475</v>
      </c>
      <c r="Q309">
        <v>1</v>
      </c>
      <c r="X309">
        <v>4.0199999999999996</v>
      </c>
      <c r="Y309">
        <v>8.09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F309" t="s">
        <v>3</v>
      </c>
      <c r="AG309">
        <v>4.0199999999999996</v>
      </c>
      <c r="AH309">
        <v>2</v>
      </c>
      <c r="AI309">
        <v>42105805</v>
      </c>
      <c r="AJ309">
        <v>326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2">
      <c r="A310">
        <f>ROW(Source!A213)</f>
        <v>213</v>
      </c>
      <c r="B310">
        <v>42105819</v>
      </c>
      <c r="C310">
        <v>42105796</v>
      </c>
      <c r="D310">
        <v>38102159</v>
      </c>
      <c r="E310">
        <v>1</v>
      </c>
      <c r="F310">
        <v>1</v>
      </c>
      <c r="G310">
        <v>1</v>
      </c>
      <c r="H310">
        <v>3</v>
      </c>
      <c r="I310" t="s">
        <v>87</v>
      </c>
      <c r="J310" t="s">
        <v>89</v>
      </c>
      <c r="K310" t="s">
        <v>88</v>
      </c>
      <c r="L310">
        <v>1348</v>
      </c>
      <c r="N310">
        <v>1009</v>
      </c>
      <c r="O310" t="s">
        <v>28</v>
      </c>
      <c r="P310" t="s">
        <v>28</v>
      </c>
      <c r="Q310">
        <v>1000</v>
      </c>
      <c r="X310">
        <v>7.0999999999999994E-2</v>
      </c>
      <c r="Y310">
        <v>15481.01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F310" t="s">
        <v>3</v>
      </c>
      <c r="AG310">
        <v>7.0999999999999994E-2</v>
      </c>
      <c r="AH310">
        <v>2</v>
      </c>
      <c r="AI310">
        <v>42105806</v>
      </c>
      <c r="AJ310">
        <v>327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">
      <c r="A311">
        <f>ROW(Source!A213)</f>
        <v>213</v>
      </c>
      <c r="B311">
        <v>42105820</v>
      </c>
      <c r="C311">
        <v>42105796</v>
      </c>
      <c r="D311">
        <v>38140476</v>
      </c>
      <c r="E311">
        <v>1</v>
      </c>
      <c r="F311">
        <v>1</v>
      </c>
      <c r="G311">
        <v>1</v>
      </c>
      <c r="H311">
        <v>3</v>
      </c>
      <c r="I311" t="s">
        <v>500</v>
      </c>
      <c r="J311" t="s">
        <v>501</v>
      </c>
      <c r="K311" t="s">
        <v>502</v>
      </c>
      <c r="L311">
        <v>1339</v>
      </c>
      <c r="N311">
        <v>1007</v>
      </c>
      <c r="O311" t="s">
        <v>449</v>
      </c>
      <c r="P311" t="s">
        <v>449</v>
      </c>
      <c r="Q311">
        <v>1</v>
      </c>
      <c r="X311">
        <v>4.4000000000000003E-3</v>
      </c>
      <c r="Y311">
        <v>74.59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3</v>
      </c>
      <c r="AG311">
        <v>4.4000000000000003E-3</v>
      </c>
      <c r="AH311">
        <v>2</v>
      </c>
      <c r="AI311">
        <v>42105807</v>
      </c>
      <c r="AJ311">
        <v>329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2">
      <c r="A312">
        <f>ROW(Source!A213)</f>
        <v>213</v>
      </c>
      <c r="B312">
        <v>42105821</v>
      </c>
      <c r="C312">
        <v>42105796</v>
      </c>
      <c r="D312">
        <v>38140638</v>
      </c>
      <c r="E312">
        <v>1</v>
      </c>
      <c r="F312">
        <v>1</v>
      </c>
      <c r="G312">
        <v>1</v>
      </c>
      <c r="H312">
        <v>3</v>
      </c>
      <c r="I312" t="s">
        <v>450</v>
      </c>
      <c r="J312" t="s">
        <v>451</v>
      </c>
      <c r="K312" t="s">
        <v>452</v>
      </c>
      <c r="L312">
        <v>1339</v>
      </c>
      <c r="N312">
        <v>1007</v>
      </c>
      <c r="O312" t="s">
        <v>449</v>
      </c>
      <c r="P312" t="s">
        <v>449</v>
      </c>
      <c r="Q312">
        <v>1</v>
      </c>
      <c r="X312">
        <v>0.24</v>
      </c>
      <c r="Y312">
        <v>2.44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 t="s">
        <v>3</v>
      </c>
      <c r="AG312">
        <v>0.24</v>
      </c>
      <c r="AH312">
        <v>2</v>
      </c>
      <c r="AI312">
        <v>42105808</v>
      </c>
      <c r="AJ312">
        <v>330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">
      <c r="A313">
        <f>ROW(Source!A216)</f>
        <v>216</v>
      </c>
      <c r="B313">
        <v>42105828</v>
      </c>
      <c r="C313">
        <v>42105824</v>
      </c>
      <c r="D313">
        <v>18408066</v>
      </c>
      <c r="E313">
        <v>1</v>
      </c>
      <c r="F313">
        <v>1</v>
      </c>
      <c r="G313">
        <v>1</v>
      </c>
      <c r="H313">
        <v>1</v>
      </c>
      <c r="I313" t="s">
        <v>559</v>
      </c>
      <c r="J313" t="s">
        <v>3</v>
      </c>
      <c r="K313" t="s">
        <v>560</v>
      </c>
      <c r="L313">
        <v>1369</v>
      </c>
      <c r="N313">
        <v>1013</v>
      </c>
      <c r="O313" t="s">
        <v>437</v>
      </c>
      <c r="P313" t="s">
        <v>437</v>
      </c>
      <c r="Q313">
        <v>1</v>
      </c>
      <c r="X313">
        <v>17.89</v>
      </c>
      <c r="Y313">
        <v>0</v>
      </c>
      <c r="Z313">
        <v>0</v>
      </c>
      <c r="AA313">
        <v>0</v>
      </c>
      <c r="AB313">
        <v>233.09</v>
      </c>
      <c r="AC313">
        <v>0</v>
      </c>
      <c r="AD313">
        <v>1</v>
      </c>
      <c r="AE313">
        <v>1</v>
      </c>
      <c r="AF313" t="s">
        <v>3</v>
      </c>
      <c r="AG313">
        <v>17.89</v>
      </c>
      <c r="AH313">
        <v>2</v>
      </c>
      <c r="AI313">
        <v>42105825</v>
      </c>
      <c r="AJ313">
        <v>331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">
      <c r="A314">
        <f>ROW(Source!A216)</f>
        <v>216</v>
      </c>
      <c r="B314">
        <v>42105829</v>
      </c>
      <c r="C314">
        <v>42105824</v>
      </c>
      <c r="D314">
        <v>121548</v>
      </c>
      <c r="E314">
        <v>1</v>
      </c>
      <c r="F314">
        <v>1</v>
      </c>
      <c r="G314">
        <v>1</v>
      </c>
      <c r="H314">
        <v>1</v>
      </c>
      <c r="I314" t="s">
        <v>30</v>
      </c>
      <c r="J314" t="s">
        <v>3</v>
      </c>
      <c r="K314" t="s">
        <v>440</v>
      </c>
      <c r="L314">
        <v>608254</v>
      </c>
      <c r="N314">
        <v>1013</v>
      </c>
      <c r="O314" t="s">
        <v>441</v>
      </c>
      <c r="P314" t="s">
        <v>441</v>
      </c>
      <c r="Q314">
        <v>1</v>
      </c>
      <c r="X314">
        <v>0.08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2</v>
      </c>
      <c r="AF314" t="s">
        <v>3</v>
      </c>
      <c r="AG314">
        <v>0.08</v>
      </c>
      <c r="AH314">
        <v>2</v>
      </c>
      <c r="AI314">
        <v>42105826</v>
      </c>
      <c r="AJ314">
        <v>332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">
      <c r="A315">
        <f>ROW(Source!A216)</f>
        <v>216</v>
      </c>
      <c r="B315">
        <v>42105830</v>
      </c>
      <c r="C315">
        <v>42105824</v>
      </c>
      <c r="D315">
        <v>38164735</v>
      </c>
      <c r="E315">
        <v>1</v>
      </c>
      <c r="F315">
        <v>1</v>
      </c>
      <c r="G315">
        <v>1</v>
      </c>
      <c r="H315">
        <v>2</v>
      </c>
      <c r="I315" t="s">
        <v>442</v>
      </c>
      <c r="J315" t="s">
        <v>443</v>
      </c>
      <c r="K315" t="s">
        <v>444</v>
      </c>
      <c r="L315">
        <v>1368</v>
      </c>
      <c r="N315">
        <v>1011</v>
      </c>
      <c r="O315" t="s">
        <v>445</v>
      </c>
      <c r="P315" t="s">
        <v>445</v>
      </c>
      <c r="Q315">
        <v>1</v>
      </c>
      <c r="X315">
        <v>0.08</v>
      </c>
      <c r="Y315">
        <v>0</v>
      </c>
      <c r="Z315">
        <v>31.26</v>
      </c>
      <c r="AA315">
        <v>13.5</v>
      </c>
      <c r="AB315">
        <v>0</v>
      </c>
      <c r="AC315">
        <v>0</v>
      </c>
      <c r="AD315">
        <v>1</v>
      </c>
      <c r="AE315">
        <v>0</v>
      </c>
      <c r="AF315" t="s">
        <v>3</v>
      </c>
      <c r="AG315">
        <v>0.08</v>
      </c>
      <c r="AH315">
        <v>2</v>
      </c>
      <c r="AI315">
        <v>42105827</v>
      </c>
      <c r="AJ315">
        <v>333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">
      <c r="A316">
        <f>ROW(Source!A217)</f>
        <v>217</v>
      </c>
      <c r="B316">
        <v>42105840</v>
      </c>
      <c r="C316">
        <v>42105831</v>
      </c>
      <c r="D316">
        <v>29364679</v>
      </c>
      <c r="E316">
        <v>1</v>
      </c>
      <c r="F316">
        <v>1</v>
      </c>
      <c r="G316">
        <v>1</v>
      </c>
      <c r="H316">
        <v>1</v>
      </c>
      <c r="I316" t="s">
        <v>561</v>
      </c>
      <c r="J316" t="s">
        <v>3</v>
      </c>
      <c r="K316" t="s">
        <v>562</v>
      </c>
      <c r="L316">
        <v>1369</v>
      </c>
      <c r="N316">
        <v>1013</v>
      </c>
      <c r="O316" t="s">
        <v>437</v>
      </c>
      <c r="P316" t="s">
        <v>437</v>
      </c>
      <c r="Q316">
        <v>1</v>
      </c>
      <c r="X316">
        <v>135.19999999999999</v>
      </c>
      <c r="Y316">
        <v>0</v>
      </c>
      <c r="Z316">
        <v>0</v>
      </c>
      <c r="AA316">
        <v>0</v>
      </c>
      <c r="AB316">
        <v>288.31</v>
      </c>
      <c r="AC316">
        <v>0</v>
      </c>
      <c r="AD316">
        <v>1</v>
      </c>
      <c r="AE316">
        <v>1</v>
      </c>
      <c r="AF316" t="s">
        <v>3</v>
      </c>
      <c r="AG316">
        <v>135.19999999999999</v>
      </c>
      <c r="AH316">
        <v>2</v>
      </c>
      <c r="AI316">
        <v>42105832</v>
      </c>
      <c r="AJ316">
        <v>334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">
      <c r="A317">
        <f>ROW(Source!A217)</f>
        <v>217</v>
      </c>
      <c r="B317">
        <v>42105841</v>
      </c>
      <c r="C317">
        <v>42105831</v>
      </c>
      <c r="D317">
        <v>121548</v>
      </c>
      <c r="E317">
        <v>1</v>
      </c>
      <c r="F317">
        <v>1</v>
      </c>
      <c r="G317">
        <v>1</v>
      </c>
      <c r="H317">
        <v>1</v>
      </c>
      <c r="I317" t="s">
        <v>30</v>
      </c>
      <c r="J317" t="s">
        <v>3</v>
      </c>
      <c r="K317" t="s">
        <v>440</v>
      </c>
      <c r="L317">
        <v>608254</v>
      </c>
      <c r="N317">
        <v>1013</v>
      </c>
      <c r="O317" t="s">
        <v>441</v>
      </c>
      <c r="P317" t="s">
        <v>441</v>
      </c>
      <c r="Q317">
        <v>1</v>
      </c>
      <c r="X317">
        <v>0.3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v>2</v>
      </c>
      <c r="AF317" t="s">
        <v>3</v>
      </c>
      <c r="AG317">
        <v>0.3</v>
      </c>
      <c r="AH317">
        <v>2</v>
      </c>
      <c r="AI317">
        <v>42105833</v>
      </c>
      <c r="AJ317">
        <v>335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2">
      <c r="A318">
        <f>ROW(Source!A217)</f>
        <v>217</v>
      </c>
      <c r="B318">
        <v>42105842</v>
      </c>
      <c r="C318">
        <v>42105831</v>
      </c>
      <c r="D318">
        <v>38164593</v>
      </c>
      <c r="E318">
        <v>1</v>
      </c>
      <c r="F318">
        <v>1</v>
      </c>
      <c r="G318">
        <v>1</v>
      </c>
      <c r="H318">
        <v>2</v>
      </c>
      <c r="I318" t="s">
        <v>563</v>
      </c>
      <c r="J318" t="s">
        <v>564</v>
      </c>
      <c r="K318" t="s">
        <v>565</v>
      </c>
      <c r="L318">
        <v>1368</v>
      </c>
      <c r="N318">
        <v>1011</v>
      </c>
      <c r="O318" t="s">
        <v>445</v>
      </c>
      <c r="P318" t="s">
        <v>445</v>
      </c>
      <c r="Q318">
        <v>1</v>
      </c>
      <c r="X318">
        <v>0.3</v>
      </c>
      <c r="Y318">
        <v>0</v>
      </c>
      <c r="Z318">
        <v>134.65</v>
      </c>
      <c r="AA318">
        <v>13.5</v>
      </c>
      <c r="AB318">
        <v>0</v>
      </c>
      <c r="AC318">
        <v>0</v>
      </c>
      <c r="AD318">
        <v>1</v>
      </c>
      <c r="AE318">
        <v>0</v>
      </c>
      <c r="AF318" t="s">
        <v>3</v>
      </c>
      <c r="AG318">
        <v>0.3</v>
      </c>
      <c r="AH318">
        <v>2</v>
      </c>
      <c r="AI318">
        <v>42105834</v>
      </c>
      <c r="AJ318">
        <v>336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">
      <c r="A319">
        <f>ROW(Source!A217)</f>
        <v>217</v>
      </c>
      <c r="B319">
        <v>42105843</v>
      </c>
      <c r="C319">
        <v>42105831</v>
      </c>
      <c r="D319">
        <v>38166456</v>
      </c>
      <c r="E319">
        <v>1</v>
      </c>
      <c r="F319">
        <v>1</v>
      </c>
      <c r="G319">
        <v>1</v>
      </c>
      <c r="H319">
        <v>2</v>
      </c>
      <c r="I319" t="s">
        <v>466</v>
      </c>
      <c r="J319" t="s">
        <v>467</v>
      </c>
      <c r="K319" t="s">
        <v>468</v>
      </c>
      <c r="L319">
        <v>1368</v>
      </c>
      <c r="N319">
        <v>1011</v>
      </c>
      <c r="O319" t="s">
        <v>445</v>
      </c>
      <c r="P319" t="s">
        <v>445</v>
      </c>
      <c r="Q319">
        <v>1</v>
      </c>
      <c r="X319">
        <v>0.3</v>
      </c>
      <c r="Y319">
        <v>0</v>
      </c>
      <c r="Z319">
        <v>87.17</v>
      </c>
      <c r="AA319">
        <v>11.6</v>
      </c>
      <c r="AB319">
        <v>0</v>
      </c>
      <c r="AC319">
        <v>0</v>
      </c>
      <c r="AD319">
        <v>1</v>
      </c>
      <c r="AE319">
        <v>0</v>
      </c>
      <c r="AF319" t="s">
        <v>3</v>
      </c>
      <c r="AG319">
        <v>0.3</v>
      </c>
      <c r="AH319">
        <v>2</v>
      </c>
      <c r="AI319">
        <v>42105835</v>
      </c>
      <c r="AJ319">
        <v>337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">
      <c r="A320">
        <f>ROW(Source!A217)</f>
        <v>217</v>
      </c>
      <c r="B320">
        <v>42105844</v>
      </c>
      <c r="C320">
        <v>42105831</v>
      </c>
      <c r="D320">
        <v>38139930</v>
      </c>
      <c r="E320">
        <v>1</v>
      </c>
      <c r="F320">
        <v>1</v>
      </c>
      <c r="G320">
        <v>1</v>
      </c>
      <c r="H320">
        <v>3</v>
      </c>
      <c r="I320" t="s">
        <v>651</v>
      </c>
      <c r="J320" t="s">
        <v>652</v>
      </c>
      <c r="K320" t="s">
        <v>653</v>
      </c>
      <c r="L320">
        <v>1348</v>
      </c>
      <c r="N320">
        <v>1009</v>
      </c>
      <c r="O320" t="s">
        <v>28</v>
      </c>
      <c r="P320" t="s">
        <v>28</v>
      </c>
      <c r="Q320">
        <v>1000</v>
      </c>
      <c r="X320">
        <v>3.15E-3</v>
      </c>
      <c r="Y320">
        <v>729.98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3</v>
      </c>
      <c r="AG320">
        <v>3.15E-3</v>
      </c>
      <c r="AH320">
        <v>2</v>
      </c>
      <c r="AI320">
        <v>42105836</v>
      </c>
      <c r="AJ320">
        <v>338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">
      <c r="A321">
        <f>ROW(Source!A217)</f>
        <v>217</v>
      </c>
      <c r="B321">
        <v>42105845</v>
      </c>
      <c r="C321">
        <v>42105831</v>
      </c>
      <c r="D321">
        <v>38150349</v>
      </c>
      <c r="E321">
        <v>1</v>
      </c>
      <c r="F321">
        <v>1</v>
      </c>
      <c r="G321">
        <v>1</v>
      </c>
      <c r="H321">
        <v>3</v>
      </c>
      <c r="I321" t="s">
        <v>654</v>
      </c>
      <c r="J321" t="s">
        <v>655</v>
      </c>
      <c r="K321" t="s">
        <v>656</v>
      </c>
      <c r="L321">
        <v>1346</v>
      </c>
      <c r="N321">
        <v>1009</v>
      </c>
      <c r="O321" t="s">
        <v>475</v>
      </c>
      <c r="P321" t="s">
        <v>475</v>
      </c>
      <c r="Q321">
        <v>1</v>
      </c>
      <c r="X321">
        <v>2.8</v>
      </c>
      <c r="Y321">
        <v>35.799999999999997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F321" t="s">
        <v>3</v>
      </c>
      <c r="AG321">
        <v>2.8</v>
      </c>
      <c r="AH321">
        <v>2</v>
      </c>
      <c r="AI321">
        <v>42105837</v>
      </c>
      <c r="AJ321">
        <v>339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">
      <c r="A322">
        <f>ROW(Source!A217)</f>
        <v>217</v>
      </c>
      <c r="B322">
        <v>42105846</v>
      </c>
      <c r="C322">
        <v>42105831</v>
      </c>
      <c r="D322">
        <v>38164081</v>
      </c>
      <c r="E322">
        <v>1</v>
      </c>
      <c r="F322">
        <v>1</v>
      </c>
      <c r="G322">
        <v>1</v>
      </c>
      <c r="H322">
        <v>3</v>
      </c>
      <c r="I322" t="s">
        <v>593</v>
      </c>
      <c r="J322" t="s">
        <v>594</v>
      </c>
      <c r="K322" t="s">
        <v>595</v>
      </c>
      <c r="L322">
        <v>1374</v>
      </c>
      <c r="N322">
        <v>1013</v>
      </c>
      <c r="O322" t="s">
        <v>596</v>
      </c>
      <c r="P322" t="s">
        <v>596</v>
      </c>
      <c r="Q322">
        <v>1</v>
      </c>
      <c r="X322">
        <v>26.82</v>
      </c>
      <c r="Y322">
        <v>1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0</v>
      </c>
      <c r="AF322" t="s">
        <v>3</v>
      </c>
      <c r="AG322">
        <v>26.82</v>
      </c>
      <c r="AH322">
        <v>2</v>
      </c>
      <c r="AI322">
        <v>42105839</v>
      </c>
      <c r="AJ322">
        <v>341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">
      <c r="A323">
        <f>ROW(Source!A219)</f>
        <v>219</v>
      </c>
      <c r="B323">
        <v>42105858</v>
      </c>
      <c r="C323">
        <v>42105848</v>
      </c>
      <c r="D323">
        <v>18410280</v>
      </c>
      <c r="E323">
        <v>1</v>
      </c>
      <c r="F323">
        <v>1</v>
      </c>
      <c r="G323">
        <v>1</v>
      </c>
      <c r="H323">
        <v>1</v>
      </c>
      <c r="I323" t="s">
        <v>657</v>
      </c>
      <c r="J323" t="s">
        <v>3</v>
      </c>
      <c r="K323" t="s">
        <v>658</v>
      </c>
      <c r="L323">
        <v>1369</v>
      </c>
      <c r="N323">
        <v>1013</v>
      </c>
      <c r="O323" t="s">
        <v>437</v>
      </c>
      <c r="P323" t="s">
        <v>437</v>
      </c>
      <c r="Q323">
        <v>1</v>
      </c>
      <c r="X323">
        <v>16.29</v>
      </c>
      <c r="Y323">
        <v>0</v>
      </c>
      <c r="Z323">
        <v>0</v>
      </c>
      <c r="AA323">
        <v>0</v>
      </c>
      <c r="AB323">
        <v>276.39</v>
      </c>
      <c r="AC323">
        <v>0</v>
      </c>
      <c r="AD323">
        <v>1</v>
      </c>
      <c r="AE323">
        <v>1</v>
      </c>
      <c r="AF323" t="s">
        <v>3</v>
      </c>
      <c r="AG323">
        <v>16.29</v>
      </c>
      <c r="AH323">
        <v>2</v>
      </c>
      <c r="AI323">
        <v>42105849</v>
      </c>
      <c r="AJ323">
        <v>342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">
      <c r="A324">
        <f>ROW(Source!A219)</f>
        <v>219</v>
      </c>
      <c r="B324">
        <v>42105859</v>
      </c>
      <c r="C324">
        <v>42105848</v>
      </c>
      <c r="D324">
        <v>121548</v>
      </c>
      <c r="E324">
        <v>1</v>
      </c>
      <c r="F324">
        <v>1</v>
      </c>
      <c r="G324">
        <v>1</v>
      </c>
      <c r="H324">
        <v>1</v>
      </c>
      <c r="I324" t="s">
        <v>30</v>
      </c>
      <c r="J324" t="s">
        <v>3</v>
      </c>
      <c r="K324" t="s">
        <v>440</v>
      </c>
      <c r="L324">
        <v>608254</v>
      </c>
      <c r="N324">
        <v>1013</v>
      </c>
      <c r="O324" t="s">
        <v>441</v>
      </c>
      <c r="P324" t="s">
        <v>441</v>
      </c>
      <c r="Q324">
        <v>1</v>
      </c>
      <c r="X324">
        <v>0.01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2</v>
      </c>
      <c r="AF324" t="s">
        <v>3</v>
      </c>
      <c r="AG324">
        <v>0.01</v>
      </c>
      <c r="AH324">
        <v>2</v>
      </c>
      <c r="AI324">
        <v>42105850</v>
      </c>
      <c r="AJ324">
        <v>343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">
      <c r="A325">
        <f>ROW(Source!A219)</f>
        <v>219</v>
      </c>
      <c r="B325">
        <v>42105860</v>
      </c>
      <c r="C325">
        <v>42105848</v>
      </c>
      <c r="D325">
        <v>38164735</v>
      </c>
      <c r="E325">
        <v>1</v>
      </c>
      <c r="F325">
        <v>1</v>
      </c>
      <c r="G325">
        <v>1</v>
      </c>
      <c r="H325">
        <v>2</v>
      </c>
      <c r="I325" t="s">
        <v>442</v>
      </c>
      <c r="J325" t="s">
        <v>443</v>
      </c>
      <c r="K325" t="s">
        <v>444</v>
      </c>
      <c r="L325">
        <v>1368</v>
      </c>
      <c r="N325">
        <v>1011</v>
      </c>
      <c r="O325" t="s">
        <v>445</v>
      </c>
      <c r="P325" t="s">
        <v>445</v>
      </c>
      <c r="Q325">
        <v>1</v>
      </c>
      <c r="X325">
        <v>0.01</v>
      </c>
      <c r="Y325">
        <v>0</v>
      </c>
      <c r="Z325">
        <v>31.26</v>
      </c>
      <c r="AA325">
        <v>13.5</v>
      </c>
      <c r="AB325">
        <v>0</v>
      </c>
      <c r="AC325">
        <v>0</v>
      </c>
      <c r="AD325">
        <v>1</v>
      </c>
      <c r="AE325">
        <v>0</v>
      </c>
      <c r="AF325" t="s">
        <v>3</v>
      </c>
      <c r="AG325">
        <v>0.01</v>
      </c>
      <c r="AH325">
        <v>2</v>
      </c>
      <c r="AI325">
        <v>42105851</v>
      </c>
      <c r="AJ325">
        <v>344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">
      <c r="A326">
        <f>ROW(Source!A219)</f>
        <v>219</v>
      </c>
      <c r="B326">
        <v>42105861</v>
      </c>
      <c r="C326">
        <v>42105848</v>
      </c>
      <c r="D326">
        <v>38165408</v>
      </c>
      <c r="E326">
        <v>1</v>
      </c>
      <c r="F326">
        <v>1</v>
      </c>
      <c r="G326">
        <v>1</v>
      </c>
      <c r="H326">
        <v>2</v>
      </c>
      <c r="I326" t="s">
        <v>505</v>
      </c>
      <c r="J326" t="s">
        <v>506</v>
      </c>
      <c r="K326" t="s">
        <v>507</v>
      </c>
      <c r="L326">
        <v>1368</v>
      </c>
      <c r="N326">
        <v>1011</v>
      </c>
      <c r="O326" t="s">
        <v>445</v>
      </c>
      <c r="P326" t="s">
        <v>445</v>
      </c>
      <c r="Q326">
        <v>1</v>
      </c>
      <c r="X326">
        <v>6.08</v>
      </c>
      <c r="Y326">
        <v>0</v>
      </c>
      <c r="Z326">
        <v>3</v>
      </c>
      <c r="AA326">
        <v>0</v>
      </c>
      <c r="AB326">
        <v>0</v>
      </c>
      <c r="AC326">
        <v>0</v>
      </c>
      <c r="AD326">
        <v>1</v>
      </c>
      <c r="AE326">
        <v>0</v>
      </c>
      <c r="AF326" t="s">
        <v>3</v>
      </c>
      <c r="AG326">
        <v>6.08</v>
      </c>
      <c r="AH326">
        <v>2</v>
      </c>
      <c r="AI326">
        <v>42105852</v>
      </c>
      <c r="AJ326">
        <v>345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2">
      <c r="A327">
        <f>ROW(Source!A219)</f>
        <v>219</v>
      </c>
      <c r="B327">
        <v>42105862</v>
      </c>
      <c r="C327">
        <v>42105848</v>
      </c>
      <c r="D327">
        <v>38166196</v>
      </c>
      <c r="E327">
        <v>1</v>
      </c>
      <c r="F327">
        <v>1</v>
      </c>
      <c r="G327">
        <v>1</v>
      </c>
      <c r="H327">
        <v>2</v>
      </c>
      <c r="I327" t="s">
        <v>511</v>
      </c>
      <c r="J327" t="s">
        <v>512</v>
      </c>
      <c r="K327" t="s">
        <v>513</v>
      </c>
      <c r="L327">
        <v>1368</v>
      </c>
      <c r="N327">
        <v>1011</v>
      </c>
      <c r="O327" t="s">
        <v>445</v>
      </c>
      <c r="P327" t="s">
        <v>445</v>
      </c>
      <c r="Q327">
        <v>1</v>
      </c>
      <c r="X327">
        <v>6.08</v>
      </c>
      <c r="Y327">
        <v>0</v>
      </c>
      <c r="Z327">
        <v>2.08</v>
      </c>
      <c r="AA327">
        <v>0</v>
      </c>
      <c r="AB327">
        <v>0</v>
      </c>
      <c r="AC327">
        <v>0</v>
      </c>
      <c r="AD327">
        <v>1</v>
      </c>
      <c r="AE327">
        <v>0</v>
      </c>
      <c r="AF327" t="s">
        <v>3</v>
      </c>
      <c r="AG327">
        <v>6.08</v>
      </c>
      <c r="AH327">
        <v>2</v>
      </c>
      <c r="AI327">
        <v>42105853</v>
      </c>
      <c r="AJ327">
        <v>346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">
      <c r="A328">
        <f>ROW(Source!A219)</f>
        <v>219</v>
      </c>
      <c r="B328">
        <v>42105863</v>
      </c>
      <c r="C328">
        <v>42105848</v>
      </c>
      <c r="D328">
        <v>38101745</v>
      </c>
      <c r="E328">
        <v>1</v>
      </c>
      <c r="F328">
        <v>1</v>
      </c>
      <c r="G328">
        <v>1</v>
      </c>
      <c r="H328">
        <v>3</v>
      </c>
      <c r="I328" t="s">
        <v>659</v>
      </c>
      <c r="J328" t="s">
        <v>660</v>
      </c>
      <c r="K328" t="s">
        <v>661</v>
      </c>
      <c r="L328">
        <v>1348</v>
      </c>
      <c r="N328">
        <v>1009</v>
      </c>
      <c r="O328" t="s">
        <v>28</v>
      </c>
      <c r="P328" t="s">
        <v>28</v>
      </c>
      <c r="Q328">
        <v>1000</v>
      </c>
      <c r="X328">
        <v>1E-3</v>
      </c>
      <c r="Y328">
        <v>12430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 t="s">
        <v>3</v>
      </c>
      <c r="AG328">
        <v>1E-3</v>
      </c>
      <c r="AH328">
        <v>2</v>
      </c>
      <c r="AI328">
        <v>42105854</v>
      </c>
      <c r="AJ328">
        <v>347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">
      <c r="A329">
        <f>ROW(Source!A219)</f>
        <v>219</v>
      </c>
      <c r="B329">
        <v>42105864</v>
      </c>
      <c r="C329">
        <v>42105848</v>
      </c>
      <c r="D329">
        <v>38102363</v>
      </c>
      <c r="E329">
        <v>1</v>
      </c>
      <c r="F329">
        <v>1</v>
      </c>
      <c r="G329">
        <v>1</v>
      </c>
      <c r="H329">
        <v>3</v>
      </c>
      <c r="I329" t="s">
        <v>662</v>
      </c>
      <c r="J329" t="s">
        <v>663</v>
      </c>
      <c r="K329" t="s">
        <v>664</v>
      </c>
      <c r="L329">
        <v>1356</v>
      </c>
      <c r="N329">
        <v>1010</v>
      </c>
      <c r="O329" t="s">
        <v>620</v>
      </c>
      <c r="P329" t="s">
        <v>620</v>
      </c>
      <c r="Q329">
        <v>1000</v>
      </c>
      <c r="X329">
        <v>0.2</v>
      </c>
      <c r="Y329">
        <v>179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F329" t="s">
        <v>3</v>
      </c>
      <c r="AG329">
        <v>0.2</v>
      </c>
      <c r="AH329">
        <v>2</v>
      </c>
      <c r="AI329">
        <v>42105855</v>
      </c>
      <c r="AJ329">
        <v>348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">
      <c r="A330">
        <f>ROW(Source!A219)</f>
        <v>219</v>
      </c>
      <c r="B330">
        <v>42105865</v>
      </c>
      <c r="C330">
        <v>42105848</v>
      </c>
      <c r="D330">
        <v>38164081</v>
      </c>
      <c r="E330">
        <v>1</v>
      </c>
      <c r="F330">
        <v>1</v>
      </c>
      <c r="G330">
        <v>1</v>
      </c>
      <c r="H330">
        <v>3</v>
      </c>
      <c r="I330" t="s">
        <v>593</v>
      </c>
      <c r="J330" t="s">
        <v>594</v>
      </c>
      <c r="K330" t="s">
        <v>595</v>
      </c>
      <c r="L330">
        <v>1374</v>
      </c>
      <c r="N330">
        <v>1013</v>
      </c>
      <c r="O330" t="s">
        <v>596</v>
      </c>
      <c r="P330" t="s">
        <v>596</v>
      </c>
      <c r="Q330">
        <v>1</v>
      </c>
      <c r="X330">
        <v>3.1</v>
      </c>
      <c r="Y330">
        <v>1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F330" t="s">
        <v>3</v>
      </c>
      <c r="AG330">
        <v>3.1</v>
      </c>
      <c r="AH330">
        <v>2</v>
      </c>
      <c r="AI330">
        <v>42105857</v>
      </c>
      <c r="AJ330">
        <v>350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2">
      <c r="A331">
        <f>ROW(Source!A221)</f>
        <v>221</v>
      </c>
      <c r="B331">
        <v>42105877</v>
      </c>
      <c r="C331">
        <v>42105867</v>
      </c>
      <c r="D331">
        <v>29361034</v>
      </c>
      <c r="E331">
        <v>1</v>
      </c>
      <c r="F331">
        <v>1</v>
      </c>
      <c r="G331">
        <v>1</v>
      </c>
      <c r="H331">
        <v>1</v>
      </c>
      <c r="I331" t="s">
        <v>665</v>
      </c>
      <c r="J331" t="s">
        <v>3</v>
      </c>
      <c r="K331" t="s">
        <v>666</v>
      </c>
      <c r="L331">
        <v>1369</v>
      </c>
      <c r="N331">
        <v>1013</v>
      </c>
      <c r="O331" t="s">
        <v>437</v>
      </c>
      <c r="P331" t="s">
        <v>437</v>
      </c>
      <c r="Q331">
        <v>1</v>
      </c>
      <c r="X331">
        <v>2.82</v>
      </c>
      <c r="Y331">
        <v>0</v>
      </c>
      <c r="Z331">
        <v>0</v>
      </c>
      <c r="AA331">
        <v>0</v>
      </c>
      <c r="AB331">
        <v>273.2</v>
      </c>
      <c r="AC331">
        <v>0</v>
      </c>
      <c r="AD331">
        <v>1</v>
      </c>
      <c r="AE331">
        <v>1</v>
      </c>
      <c r="AF331" t="s">
        <v>3</v>
      </c>
      <c r="AG331">
        <v>2.82</v>
      </c>
      <c r="AH331">
        <v>2</v>
      </c>
      <c r="AI331">
        <v>42105868</v>
      </c>
      <c r="AJ331">
        <v>351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2">
      <c r="A332">
        <f>ROW(Source!A221)</f>
        <v>221</v>
      </c>
      <c r="B332">
        <v>42105878</v>
      </c>
      <c r="C332">
        <v>42105867</v>
      </c>
      <c r="D332">
        <v>121548</v>
      </c>
      <c r="E332">
        <v>1</v>
      </c>
      <c r="F332">
        <v>1</v>
      </c>
      <c r="G332">
        <v>1</v>
      </c>
      <c r="H332">
        <v>1</v>
      </c>
      <c r="I332" t="s">
        <v>30</v>
      </c>
      <c r="J332" t="s">
        <v>3</v>
      </c>
      <c r="K332" t="s">
        <v>440</v>
      </c>
      <c r="L332">
        <v>608254</v>
      </c>
      <c r="N332">
        <v>1013</v>
      </c>
      <c r="O332" t="s">
        <v>441</v>
      </c>
      <c r="P332" t="s">
        <v>441</v>
      </c>
      <c r="Q332">
        <v>1</v>
      </c>
      <c r="X332">
        <v>0.01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2</v>
      </c>
      <c r="AF332" t="s">
        <v>3</v>
      </c>
      <c r="AG332">
        <v>0.01</v>
      </c>
      <c r="AH332">
        <v>2</v>
      </c>
      <c r="AI332">
        <v>42105869</v>
      </c>
      <c r="AJ332">
        <v>352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2">
      <c r="A333">
        <f>ROW(Source!A221)</f>
        <v>221</v>
      </c>
      <c r="B333">
        <v>42105879</v>
      </c>
      <c r="C333">
        <v>42105867</v>
      </c>
      <c r="D333">
        <v>38164593</v>
      </c>
      <c r="E333">
        <v>1</v>
      </c>
      <c r="F333">
        <v>1</v>
      </c>
      <c r="G333">
        <v>1</v>
      </c>
      <c r="H333">
        <v>2</v>
      </c>
      <c r="I333" t="s">
        <v>563</v>
      </c>
      <c r="J333" t="s">
        <v>564</v>
      </c>
      <c r="K333" t="s">
        <v>565</v>
      </c>
      <c r="L333">
        <v>1368</v>
      </c>
      <c r="N333">
        <v>1011</v>
      </c>
      <c r="O333" t="s">
        <v>445</v>
      </c>
      <c r="P333" t="s">
        <v>445</v>
      </c>
      <c r="Q333">
        <v>1</v>
      </c>
      <c r="X333">
        <v>0.01</v>
      </c>
      <c r="Y333">
        <v>0</v>
      </c>
      <c r="Z333">
        <v>134.65</v>
      </c>
      <c r="AA333">
        <v>13.5</v>
      </c>
      <c r="AB333">
        <v>0</v>
      </c>
      <c r="AC333">
        <v>0</v>
      </c>
      <c r="AD333">
        <v>1</v>
      </c>
      <c r="AE333">
        <v>0</v>
      </c>
      <c r="AF333" t="s">
        <v>3</v>
      </c>
      <c r="AG333">
        <v>0.01</v>
      </c>
      <c r="AH333">
        <v>2</v>
      </c>
      <c r="AI333">
        <v>42105870</v>
      </c>
      <c r="AJ333">
        <v>353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2">
      <c r="A334">
        <f>ROW(Source!A221)</f>
        <v>221</v>
      </c>
      <c r="B334">
        <v>42105880</v>
      </c>
      <c r="C334">
        <v>42105867</v>
      </c>
      <c r="D334">
        <v>38166456</v>
      </c>
      <c r="E334">
        <v>1</v>
      </c>
      <c r="F334">
        <v>1</v>
      </c>
      <c r="G334">
        <v>1</v>
      </c>
      <c r="H334">
        <v>2</v>
      </c>
      <c r="I334" t="s">
        <v>466</v>
      </c>
      <c r="J334" t="s">
        <v>467</v>
      </c>
      <c r="K334" t="s">
        <v>468</v>
      </c>
      <c r="L334">
        <v>1368</v>
      </c>
      <c r="N334">
        <v>1011</v>
      </c>
      <c r="O334" t="s">
        <v>445</v>
      </c>
      <c r="P334" t="s">
        <v>445</v>
      </c>
      <c r="Q334">
        <v>1</v>
      </c>
      <c r="X334">
        <v>0.01</v>
      </c>
      <c r="Y334">
        <v>0</v>
      </c>
      <c r="Z334">
        <v>87.17</v>
      </c>
      <c r="AA334">
        <v>11.6</v>
      </c>
      <c r="AB334">
        <v>0</v>
      </c>
      <c r="AC334">
        <v>0</v>
      </c>
      <c r="AD334">
        <v>1</v>
      </c>
      <c r="AE334">
        <v>0</v>
      </c>
      <c r="AF334" t="s">
        <v>3</v>
      </c>
      <c r="AG334">
        <v>0.01</v>
      </c>
      <c r="AH334">
        <v>2</v>
      </c>
      <c r="AI334">
        <v>42105871</v>
      </c>
      <c r="AJ334">
        <v>354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">
      <c r="A335">
        <f>ROW(Source!A221)</f>
        <v>221</v>
      </c>
      <c r="B335">
        <v>42105881</v>
      </c>
      <c r="C335">
        <v>42105867</v>
      </c>
      <c r="D335">
        <v>38102313</v>
      </c>
      <c r="E335">
        <v>1</v>
      </c>
      <c r="F335">
        <v>1</v>
      </c>
      <c r="G335">
        <v>1</v>
      </c>
      <c r="H335">
        <v>3</v>
      </c>
      <c r="I335" t="s">
        <v>581</v>
      </c>
      <c r="J335" t="s">
        <v>582</v>
      </c>
      <c r="K335" t="s">
        <v>583</v>
      </c>
      <c r="L335">
        <v>1346</v>
      </c>
      <c r="N335">
        <v>1009</v>
      </c>
      <c r="O335" t="s">
        <v>475</v>
      </c>
      <c r="P335" t="s">
        <v>475</v>
      </c>
      <c r="Q335">
        <v>1</v>
      </c>
      <c r="X335">
        <v>0.05</v>
      </c>
      <c r="Y335">
        <v>28.67</v>
      </c>
      <c r="Z335">
        <v>0</v>
      </c>
      <c r="AA335">
        <v>0</v>
      </c>
      <c r="AB335">
        <v>0</v>
      </c>
      <c r="AC335">
        <v>0</v>
      </c>
      <c r="AD335">
        <v>1</v>
      </c>
      <c r="AE335">
        <v>0</v>
      </c>
      <c r="AF335" t="s">
        <v>3</v>
      </c>
      <c r="AG335">
        <v>0.05</v>
      </c>
      <c r="AH335">
        <v>2</v>
      </c>
      <c r="AI335">
        <v>42105872</v>
      </c>
      <c r="AJ335">
        <v>355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2">
      <c r="A336">
        <f>ROW(Source!A221)</f>
        <v>221</v>
      </c>
      <c r="B336">
        <v>42105882</v>
      </c>
      <c r="C336">
        <v>42105867</v>
      </c>
      <c r="D336">
        <v>38102598</v>
      </c>
      <c r="E336">
        <v>1</v>
      </c>
      <c r="F336">
        <v>1</v>
      </c>
      <c r="G336">
        <v>1</v>
      </c>
      <c r="H336">
        <v>3</v>
      </c>
      <c r="I336" t="s">
        <v>584</v>
      </c>
      <c r="J336" t="s">
        <v>585</v>
      </c>
      <c r="K336" t="s">
        <v>586</v>
      </c>
      <c r="L336">
        <v>1308</v>
      </c>
      <c r="N336">
        <v>1003</v>
      </c>
      <c r="O336" t="s">
        <v>236</v>
      </c>
      <c r="P336" t="s">
        <v>236</v>
      </c>
      <c r="Q336">
        <v>100</v>
      </c>
      <c r="X336">
        <v>0.05</v>
      </c>
      <c r="Y336">
        <v>120.36</v>
      </c>
      <c r="Z336">
        <v>0</v>
      </c>
      <c r="AA336">
        <v>0</v>
      </c>
      <c r="AB336">
        <v>0</v>
      </c>
      <c r="AC336">
        <v>0</v>
      </c>
      <c r="AD336">
        <v>1</v>
      </c>
      <c r="AE336">
        <v>0</v>
      </c>
      <c r="AF336" t="s">
        <v>3</v>
      </c>
      <c r="AG336">
        <v>0.05</v>
      </c>
      <c r="AH336">
        <v>2</v>
      </c>
      <c r="AI336">
        <v>42105873</v>
      </c>
      <c r="AJ336">
        <v>356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2">
      <c r="A337">
        <f>ROW(Source!A221)</f>
        <v>221</v>
      </c>
      <c r="B337">
        <v>42105883</v>
      </c>
      <c r="C337">
        <v>42105867</v>
      </c>
      <c r="D337">
        <v>38102617</v>
      </c>
      <c r="E337">
        <v>1</v>
      </c>
      <c r="F337">
        <v>1</v>
      </c>
      <c r="G337">
        <v>1</v>
      </c>
      <c r="H337">
        <v>3</v>
      </c>
      <c r="I337" t="s">
        <v>587</v>
      </c>
      <c r="J337" t="s">
        <v>588</v>
      </c>
      <c r="K337" t="s">
        <v>589</v>
      </c>
      <c r="L337">
        <v>1346</v>
      </c>
      <c r="N337">
        <v>1009</v>
      </c>
      <c r="O337" t="s">
        <v>475</v>
      </c>
      <c r="P337" t="s">
        <v>475</v>
      </c>
      <c r="Q337">
        <v>1</v>
      </c>
      <c r="X337">
        <v>0.16</v>
      </c>
      <c r="Y337">
        <v>30.5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3</v>
      </c>
      <c r="AG337">
        <v>0.16</v>
      </c>
      <c r="AH337">
        <v>2</v>
      </c>
      <c r="AI337">
        <v>42105874</v>
      </c>
      <c r="AJ337">
        <v>357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2">
      <c r="A338">
        <f>ROW(Source!A221)</f>
        <v>221</v>
      </c>
      <c r="B338">
        <v>42105884</v>
      </c>
      <c r="C338">
        <v>42105867</v>
      </c>
      <c r="D338">
        <v>38164081</v>
      </c>
      <c r="E338">
        <v>1</v>
      </c>
      <c r="F338">
        <v>1</v>
      </c>
      <c r="G338">
        <v>1</v>
      </c>
      <c r="H338">
        <v>3</v>
      </c>
      <c r="I338" t="s">
        <v>593</v>
      </c>
      <c r="J338" t="s">
        <v>594</v>
      </c>
      <c r="K338" t="s">
        <v>595</v>
      </c>
      <c r="L338">
        <v>1374</v>
      </c>
      <c r="N338">
        <v>1013</v>
      </c>
      <c r="O338" t="s">
        <v>596</v>
      </c>
      <c r="P338" t="s">
        <v>596</v>
      </c>
      <c r="Q338">
        <v>1</v>
      </c>
      <c r="X338">
        <v>0.53</v>
      </c>
      <c r="Y338">
        <v>1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3</v>
      </c>
      <c r="AG338">
        <v>0.53</v>
      </c>
      <c r="AH338">
        <v>2</v>
      </c>
      <c r="AI338">
        <v>42105876</v>
      </c>
      <c r="AJ338">
        <v>359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">
      <c r="A339">
        <f>ROW(Source!A223)</f>
        <v>223</v>
      </c>
      <c r="B339">
        <v>42105896</v>
      </c>
      <c r="C339">
        <v>42105886</v>
      </c>
      <c r="D339">
        <v>29361034</v>
      </c>
      <c r="E339">
        <v>1</v>
      </c>
      <c r="F339">
        <v>1</v>
      </c>
      <c r="G339">
        <v>1</v>
      </c>
      <c r="H339">
        <v>1</v>
      </c>
      <c r="I339" t="s">
        <v>665</v>
      </c>
      <c r="J339" t="s">
        <v>3</v>
      </c>
      <c r="K339" t="s">
        <v>666</v>
      </c>
      <c r="L339">
        <v>1369</v>
      </c>
      <c r="N339">
        <v>1013</v>
      </c>
      <c r="O339" t="s">
        <v>437</v>
      </c>
      <c r="P339" t="s">
        <v>437</v>
      </c>
      <c r="Q339">
        <v>1</v>
      </c>
      <c r="X339">
        <v>3.76</v>
      </c>
      <c r="Y339">
        <v>0</v>
      </c>
      <c r="Z339">
        <v>0</v>
      </c>
      <c r="AA339">
        <v>0</v>
      </c>
      <c r="AB339">
        <v>273.2</v>
      </c>
      <c r="AC339">
        <v>0</v>
      </c>
      <c r="AD339">
        <v>1</v>
      </c>
      <c r="AE339">
        <v>1</v>
      </c>
      <c r="AF339" t="s">
        <v>3</v>
      </c>
      <c r="AG339">
        <v>3.76</v>
      </c>
      <c r="AH339">
        <v>2</v>
      </c>
      <c r="AI339">
        <v>42105887</v>
      </c>
      <c r="AJ339">
        <v>360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">
      <c r="A340">
        <f>ROW(Source!A223)</f>
        <v>223</v>
      </c>
      <c r="B340">
        <v>42105897</v>
      </c>
      <c r="C340">
        <v>42105886</v>
      </c>
      <c r="D340">
        <v>121548</v>
      </c>
      <c r="E340">
        <v>1</v>
      </c>
      <c r="F340">
        <v>1</v>
      </c>
      <c r="G340">
        <v>1</v>
      </c>
      <c r="H340">
        <v>1</v>
      </c>
      <c r="I340" t="s">
        <v>30</v>
      </c>
      <c r="J340" t="s">
        <v>3</v>
      </c>
      <c r="K340" t="s">
        <v>440</v>
      </c>
      <c r="L340">
        <v>608254</v>
      </c>
      <c r="N340">
        <v>1013</v>
      </c>
      <c r="O340" t="s">
        <v>441</v>
      </c>
      <c r="P340" t="s">
        <v>441</v>
      </c>
      <c r="Q340">
        <v>1</v>
      </c>
      <c r="X340">
        <v>0.01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2</v>
      </c>
      <c r="AF340" t="s">
        <v>3</v>
      </c>
      <c r="AG340">
        <v>0.01</v>
      </c>
      <c r="AH340">
        <v>2</v>
      </c>
      <c r="AI340">
        <v>42105888</v>
      </c>
      <c r="AJ340">
        <v>361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">
      <c r="A341">
        <f>ROW(Source!A223)</f>
        <v>223</v>
      </c>
      <c r="B341">
        <v>42105898</v>
      </c>
      <c r="C341">
        <v>42105886</v>
      </c>
      <c r="D341">
        <v>38164593</v>
      </c>
      <c r="E341">
        <v>1</v>
      </c>
      <c r="F341">
        <v>1</v>
      </c>
      <c r="G341">
        <v>1</v>
      </c>
      <c r="H341">
        <v>2</v>
      </c>
      <c r="I341" t="s">
        <v>563</v>
      </c>
      <c r="J341" t="s">
        <v>564</v>
      </c>
      <c r="K341" t="s">
        <v>565</v>
      </c>
      <c r="L341">
        <v>1368</v>
      </c>
      <c r="N341">
        <v>1011</v>
      </c>
      <c r="O341" t="s">
        <v>445</v>
      </c>
      <c r="P341" t="s">
        <v>445</v>
      </c>
      <c r="Q341">
        <v>1</v>
      </c>
      <c r="X341">
        <v>0.01</v>
      </c>
      <c r="Y341">
        <v>0</v>
      </c>
      <c r="Z341">
        <v>134.65</v>
      </c>
      <c r="AA341">
        <v>13.5</v>
      </c>
      <c r="AB341">
        <v>0</v>
      </c>
      <c r="AC341">
        <v>0</v>
      </c>
      <c r="AD341">
        <v>1</v>
      </c>
      <c r="AE341">
        <v>0</v>
      </c>
      <c r="AF341" t="s">
        <v>3</v>
      </c>
      <c r="AG341">
        <v>0.01</v>
      </c>
      <c r="AH341">
        <v>2</v>
      </c>
      <c r="AI341">
        <v>42105889</v>
      </c>
      <c r="AJ341">
        <v>362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2">
      <c r="A342">
        <f>ROW(Source!A223)</f>
        <v>223</v>
      </c>
      <c r="B342">
        <v>42105899</v>
      </c>
      <c r="C342">
        <v>42105886</v>
      </c>
      <c r="D342">
        <v>38166456</v>
      </c>
      <c r="E342">
        <v>1</v>
      </c>
      <c r="F342">
        <v>1</v>
      </c>
      <c r="G342">
        <v>1</v>
      </c>
      <c r="H342">
        <v>2</v>
      </c>
      <c r="I342" t="s">
        <v>466</v>
      </c>
      <c r="J342" t="s">
        <v>467</v>
      </c>
      <c r="K342" t="s">
        <v>468</v>
      </c>
      <c r="L342">
        <v>1368</v>
      </c>
      <c r="N342">
        <v>1011</v>
      </c>
      <c r="O342" t="s">
        <v>445</v>
      </c>
      <c r="P342" t="s">
        <v>445</v>
      </c>
      <c r="Q342">
        <v>1</v>
      </c>
      <c r="X342">
        <v>0.01</v>
      </c>
      <c r="Y342">
        <v>0</v>
      </c>
      <c r="Z342">
        <v>87.17</v>
      </c>
      <c r="AA342">
        <v>11.6</v>
      </c>
      <c r="AB342">
        <v>0</v>
      </c>
      <c r="AC342">
        <v>0</v>
      </c>
      <c r="AD342">
        <v>1</v>
      </c>
      <c r="AE342">
        <v>0</v>
      </c>
      <c r="AF342" t="s">
        <v>3</v>
      </c>
      <c r="AG342">
        <v>0.01</v>
      </c>
      <c r="AH342">
        <v>2</v>
      </c>
      <c r="AI342">
        <v>42105890</v>
      </c>
      <c r="AJ342">
        <v>363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">
      <c r="A343">
        <f>ROW(Source!A223)</f>
        <v>223</v>
      </c>
      <c r="B343">
        <v>42105900</v>
      </c>
      <c r="C343">
        <v>42105886</v>
      </c>
      <c r="D343">
        <v>38102313</v>
      </c>
      <c r="E343">
        <v>1</v>
      </c>
      <c r="F343">
        <v>1</v>
      </c>
      <c r="G343">
        <v>1</v>
      </c>
      <c r="H343">
        <v>3</v>
      </c>
      <c r="I343" t="s">
        <v>581</v>
      </c>
      <c r="J343" t="s">
        <v>582</v>
      </c>
      <c r="K343" t="s">
        <v>583</v>
      </c>
      <c r="L343">
        <v>1346</v>
      </c>
      <c r="N343">
        <v>1009</v>
      </c>
      <c r="O343" t="s">
        <v>475</v>
      </c>
      <c r="P343" t="s">
        <v>475</v>
      </c>
      <c r="Q343">
        <v>1</v>
      </c>
      <c r="X343">
        <v>0.05</v>
      </c>
      <c r="Y343">
        <v>28.67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3</v>
      </c>
      <c r="AG343">
        <v>0.05</v>
      </c>
      <c r="AH343">
        <v>2</v>
      </c>
      <c r="AI343">
        <v>42105891</v>
      </c>
      <c r="AJ343">
        <v>364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">
      <c r="A344">
        <f>ROW(Source!A223)</f>
        <v>223</v>
      </c>
      <c r="B344">
        <v>42105901</v>
      </c>
      <c r="C344">
        <v>42105886</v>
      </c>
      <c r="D344">
        <v>38102598</v>
      </c>
      <c r="E344">
        <v>1</v>
      </c>
      <c r="F344">
        <v>1</v>
      </c>
      <c r="G344">
        <v>1</v>
      </c>
      <c r="H344">
        <v>3</v>
      </c>
      <c r="I344" t="s">
        <v>584</v>
      </c>
      <c r="J344" t="s">
        <v>585</v>
      </c>
      <c r="K344" t="s">
        <v>586</v>
      </c>
      <c r="L344">
        <v>1308</v>
      </c>
      <c r="N344">
        <v>1003</v>
      </c>
      <c r="O344" t="s">
        <v>236</v>
      </c>
      <c r="P344" t="s">
        <v>236</v>
      </c>
      <c r="Q344">
        <v>100</v>
      </c>
      <c r="X344">
        <v>5.5E-2</v>
      </c>
      <c r="Y344">
        <v>120.36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F344" t="s">
        <v>3</v>
      </c>
      <c r="AG344">
        <v>5.5E-2</v>
      </c>
      <c r="AH344">
        <v>2</v>
      </c>
      <c r="AI344">
        <v>42105892</v>
      </c>
      <c r="AJ344">
        <v>365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2">
      <c r="A345">
        <f>ROW(Source!A223)</f>
        <v>223</v>
      </c>
      <c r="B345">
        <v>42105902</v>
      </c>
      <c r="C345">
        <v>42105886</v>
      </c>
      <c r="D345">
        <v>38102617</v>
      </c>
      <c r="E345">
        <v>1</v>
      </c>
      <c r="F345">
        <v>1</v>
      </c>
      <c r="G345">
        <v>1</v>
      </c>
      <c r="H345">
        <v>3</v>
      </c>
      <c r="I345" t="s">
        <v>587</v>
      </c>
      <c r="J345" t="s">
        <v>588</v>
      </c>
      <c r="K345" t="s">
        <v>589</v>
      </c>
      <c r="L345">
        <v>1346</v>
      </c>
      <c r="N345">
        <v>1009</v>
      </c>
      <c r="O345" t="s">
        <v>475</v>
      </c>
      <c r="P345" t="s">
        <v>475</v>
      </c>
      <c r="Q345">
        <v>1</v>
      </c>
      <c r="X345">
        <v>0.16</v>
      </c>
      <c r="Y345">
        <v>30.5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0</v>
      </c>
      <c r="AF345" t="s">
        <v>3</v>
      </c>
      <c r="AG345">
        <v>0.16</v>
      </c>
      <c r="AH345">
        <v>2</v>
      </c>
      <c r="AI345">
        <v>42105893</v>
      </c>
      <c r="AJ345">
        <v>366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2">
      <c r="A346">
        <f>ROW(Source!A223)</f>
        <v>223</v>
      </c>
      <c r="B346">
        <v>42105903</v>
      </c>
      <c r="C346">
        <v>42105886</v>
      </c>
      <c r="D346">
        <v>38164081</v>
      </c>
      <c r="E346">
        <v>1</v>
      </c>
      <c r="F346">
        <v>1</v>
      </c>
      <c r="G346">
        <v>1</v>
      </c>
      <c r="H346">
        <v>3</v>
      </c>
      <c r="I346" t="s">
        <v>593</v>
      </c>
      <c r="J346" t="s">
        <v>594</v>
      </c>
      <c r="K346" t="s">
        <v>595</v>
      </c>
      <c r="L346">
        <v>1374</v>
      </c>
      <c r="N346">
        <v>1013</v>
      </c>
      <c r="O346" t="s">
        <v>596</v>
      </c>
      <c r="P346" t="s">
        <v>596</v>
      </c>
      <c r="Q346">
        <v>1</v>
      </c>
      <c r="X346">
        <v>0.71</v>
      </c>
      <c r="Y346">
        <v>1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 t="s">
        <v>3</v>
      </c>
      <c r="AG346">
        <v>0.71</v>
      </c>
      <c r="AH346">
        <v>2</v>
      </c>
      <c r="AI346">
        <v>42105894</v>
      </c>
      <c r="AJ346">
        <v>368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">
      <c r="A347">
        <f>ROW(Source!A225)</f>
        <v>225</v>
      </c>
      <c r="B347">
        <v>42105918</v>
      </c>
      <c r="C347">
        <v>42105905</v>
      </c>
      <c r="D347">
        <v>29364679</v>
      </c>
      <c r="E347">
        <v>1</v>
      </c>
      <c r="F347">
        <v>1</v>
      </c>
      <c r="G347">
        <v>1</v>
      </c>
      <c r="H347">
        <v>1</v>
      </c>
      <c r="I347" t="s">
        <v>561</v>
      </c>
      <c r="J347" t="s">
        <v>3</v>
      </c>
      <c r="K347" t="s">
        <v>562</v>
      </c>
      <c r="L347">
        <v>1369</v>
      </c>
      <c r="N347">
        <v>1013</v>
      </c>
      <c r="O347" t="s">
        <v>437</v>
      </c>
      <c r="P347" t="s">
        <v>437</v>
      </c>
      <c r="Q347">
        <v>1</v>
      </c>
      <c r="X347">
        <v>34.56</v>
      </c>
      <c r="Y347">
        <v>0</v>
      </c>
      <c r="Z347">
        <v>0</v>
      </c>
      <c r="AA347">
        <v>0</v>
      </c>
      <c r="AB347">
        <v>288.31</v>
      </c>
      <c r="AC347">
        <v>0</v>
      </c>
      <c r="AD347">
        <v>1</v>
      </c>
      <c r="AE347">
        <v>1</v>
      </c>
      <c r="AF347" t="s">
        <v>3</v>
      </c>
      <c r="AG347">
        <v>34.56</v>
      </c>
      <c r="AH347">
        <v>2</v>
      </c>
      <c r="AI347">
        <v>42105906</v>
      </c>
      <c r="AJ347">
        <v>369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">
      <c r="A348">
        <f>ROW(Source!A225)</f>
        <v>225</v>
      </c>
      <c r="B348">
        <v>42105919</v>
      </c>
      <c r="C348">
        <v>42105905</v>
      </c>
      <c r="D348">
        <v>121548</v>
      </c>
      <c r="E348">
        <v>1</v>
      </c>
      <c r="F348">
        <v>1</v>
      </c>
      <c r="G348">
        <v>1</v>
      </c>
      <c r="H348">
        <v>1</v>
      </c>
      <c r="I348" t="s">
        <v>30</v>
      </c>
      <c r="J348" t="s">
        <v>3</v>
      </c>
      <c r="K348" t="s">
        <v>440</v>
      </c>
      <c r="L348">
        <v>608254</v>
      </c>
      <c r="N348">
        <v>1013</v>
      </c>
      <c r="O348" t="s">
        <v>441</v>
      </c>
      <c r="P348" t="s">
        <v>441</v>
      </c>
      <c r="Q348">
        <v>1</v>
      </c>
      <c r="X348">
        <v>0.03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2</v>
      </c>
      <c r="AF348" t="s">
        <v>3</v>
      </c>
      <c r="AG348">
        <v>0.03</v>
      </c>
      <c r="AH348">
        <v>2</v>
      </c>
      <c r="AI348">
        <v>42105907</v>
      </c>
      <c r="AJ348">
        <v>370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2">
      <c r="A349">
        <f>ROW(Source!A225)</f>
        <v>225</v>
      </c>
      <c r="B349">
        <v>42105920</v>
      </c>
      <c r="C349">
        <v>42105905</v>
      </c>
      <c r="D349">
        <v>38164593</v>
      </c>
      <c r="E349">
        <v>1</v>
      </c>
      <c r="F349">
        <v>1</v>
      </c>
      <c r="G349">
        <v>1</v>
      </c>
      <c r="H349">
        <v>2</v>
      </c>
      <c r="I349" t="s">
        <v>563</v>
      </c>
      <c r="J349" t="s">
        <v>564</v>
      </c>
      <c r="K349" t="s">
        <v>565</v>
      </c>
      <c r="L349">
        <v>1368</v>
      </c>
      <c r="N349">
        <v>1011</v>
      </c>
      <c r="O349" t="s">
        <v>445</v>
      </c>
      <c r="P349" t="s">
        <v>445</v>
      </c>
      <c r="Q349">
        <v>1</v>
      </c>
      <c r="X349">
        <v>0.03</v>
      </c>
      <c r="Y349">
        <v>0</v>
      </c>
      <c r="Z349">
        <v>134.65</v>
      </c>
      <c r="AA349">
        <v>13.5</v>
      </c>
      <c r="AB349">
        <v>0</v>
      </c>
      <c r="AC349">
        <v>0</v>
      </c>
      <c r="AD349">
        <v>1</v>
      </c>
      <c r="AE349">
        <v>0</v>
      </c>
      <c r="AF349" t="s">
        <v>3</v>
      </c>
      <c r="AG349">
        <v>0.03</v>
      </c>
      <c r="AH349">
        <v>2</v>
      </c>
      <c r="AI349">
        <v>42105908</v>
      </c>
      <c r="AJ349">
        <v>371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2">
      <c r="A350">
        <f>ROW(Source!A225)</f>
        <v>225</v>
      </c>
      <c r="B350">
        <v>42105921</v>
      </c>
      <c r="C350">
        <v>42105905</v>
      </c>
      <c r="D350">
        <v>38166127</v>
      </c>
      <c r="E350">
        <v>1</v>
      </c>
      <c r="F350">
        <v>1</v>
      </c>
      <c r="G350">
        <v>1</v>
      </c>
      <c r="H350">
        <v>2</v>
      </c>
      <c r="I350" t="s">
        <v>614</v>
      </c>
      <c r="J350" t="s">
        <v>615</v>
      </c>
      <c r="K350" t="s">
        <v>616</v>
      </c>
      <c r="L350">
        <v>1368</v>
      </c>
      <c r="N350">
        <v>1011</v>
      </c>
      <c r="O350" t="s">
        <v>445</v>
      </c>
      <c r="P350" t="s">
        <v>445</v>
      </c>
      <c r="Q350">
        <v>1</v>
      </c>
      <c r="X350">
        <v>4.0999999999999996</v>
      </c>
      <c r="Y350">
        <v>0</v>
      </c>
      <c r="Z350">
        <v>1.95</v>
      </c>
      <c r="AA350">
        <v>0</v>
      </c>
      <c r="AB350">
        <v>0</v>
      </c>
      <c r="AC350">
        <v>0</v>
      </c>
      <c r="AD350">
        <v>1</v>
      </c>
      <c r="AE350">
        <v>0</v>
      </c>
      <c r="AF350" t="s">
        <v>3</v>
      </c>
      <c r="AG350">
        <v>4.0999999999999996</v>
      </c>
      <c r="AH350">
        <v>2</v>
      </c>
      <c r="AI350">
        <v>42105909</v>
      </c>
      <c r="AJ350">
        <v>372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">
      <c r="A351">
        <f>ROW(Source!A225)</f>
        <v>225</v>
      </c>
      <c r="B351">
        <v>42105922</v>
      </c>
      <c r="C351">
        <v>42105905</v>
      </c>
      <c r="D351">
        <v>38166456</v>
      </c>
      <c r="E351">
        <v>1</v>
      </c>
      <c r="F351">
        <v>1</v>
      </c>
      <c r="G351">
        <v>1</v>
      </c>
      <c r="H351">
        <v>2</v>
      </c>
      <c r="I351" t="s">
        <v>466</v>
      </c>
      <c r="J351" t="s">
        <v>467</v>
      </c>
      <c r="K351" t="s">
        <v>468</v>
      </c>
      <c r="L351">
        <v>1368</v>
      </c>
      <c r="N351">
        <v>1011</v>
      </c>
      <c r="O351" t="s">
        <v>445</v>
      </c>
      <c r="P351" t="s">
        <v>445</v>
      </c>
      <c r="Q351">
        <v>1</v>
      </c>
      <c r="X351">
        <v>0.02</v>
      </c>
      <c r="Y351">
        <v>0</v>
      </c>
      <c r="Z351">
        <v>87.17</v>
      </c>
      <c r="AA351">
        <v>11.6</v>
      </c>
      <c r="AB351">
        <v>0</v>
      </c>
      <c r="AC351">
        <v>0</v>
      </c>
      <c r="AD351">
        <v>1</v>
      </c>
      <c r="AE351">
        <v>0</v>
      </c>
      <c r="AF351" t="s">
        <v>3</v>
      </c>
      <c r="AG351">
        <v>0.02</v>
      </c>
      <c r="AH351">
        <v>2</v>
      </c>
      <c r="AI351">
        <v>42105910</v>
      </c>
      <c r="AJ351">
        <v>373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2">
      <c r="A352">
        <f>ROW(Source!A225)</f>
        <v>225</v>
      </c>
      <c r="B352">
        <v>42105923</v>
      </c>
      <c r="C352">
        <v>42105905</v>
      </c>
      <c r="D352">
        <v>38101741</v>
      </c>
      <c r="E352">
        <v>1</v>
      </c>
      <c r="F352">
        <v>1</v>
      </c>
      <c r="G352">
        <v>1</v>
      </c>
      <c r="H352">
        <v>3</v>
      </c>
      <c r="I352" t="s">
        <v>667</v>
      </c>
      <c r="J352" t="s">
        <v>668</v>
      </c>
      <c r="K352" t="s">
        <v>669</v>
      </c>
      <c r="L352">
        <v>1348</v>
      </c>
      <c r="N352">
        <v>1009</v>
      </c>
      <c r="O352" t="s">
        <v>28</v>
      </c>
      <c r="P352" t="s">
        <v>28</v>
      </c>
      <c r="Q352">
        <v>1000</v>
      </c>
      <c r="X352">
        <v>1.6000000000000001E-4</v>
      </c>
      <c r="Y352">
        <v>29800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F352" t="s">
        <v>3</v>
      </c>
      <c r="AG352">
        <v>1.6000000000000001E-4</v>
      </c>
      <c r="AH352">
        <v>2</v>
      </c>
      <c r="AI352">
        <v>42105911</v>
      </c>
      <c r="AJ352">
        <v>374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2">
      <c r="A353">
        <f>ROW(Source!A225)</f>
        <v>225</v>
      </c>
      <c r="B353">
        <v>42105924</v>
      </c>
      <c r="C353">
        <v>42105905</v>
      </c>
      <c r="D353">
        <v>38101745</v>
      </c>
      <c r="E353">
        <v>1</v>
      </c>
      <c r="F353">
        <v>1</v>
      </c>
      <c r="G353">
        <v>1</v>
      </c>
      <c r="H353">
        <v>3</v>
      </c>
      <c r="I353" t="s">
        <v>659</v>
      </c>
      <c r="J353" t="s">
        <v>660</v>
      </c>
      <c r="K353" t="s">
        <v>661</v>
      </c>
      <c r="L353">
        <v>1348</v>
      </c>
      <c r="N353">
        <v>1009</v>
      </c>
      <c r="O353" t="s">
        <v>28</v>
      </c>
      <c r="P353" t="s">
        <v>28</v>
      </c>
      <c r="Q353">
        <v>1000</v>
      </c>
      <c r="X353">
        <v>2.9999999999999997E-4</v>
      </c>
      <c r="Y353">
        <v>12430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0</v>
      </c>
      <c r="AF353" t="s">
        <v>3</v>
      </c>
      <c r="AG353">
        <v>2.9999999999999997E-4</v>
      </c>
      <c r="AH353">
        <v>2</v>
      </c>
      <c r="AI353">
        <v>42105912</v>
      </c>
      <c r="AJ353">
        <v>375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2">
      <c r="A354">
        <f>ROW(Source!A225)</f>
        <v>225</v>
      </c>
      <c r="B354">
        <v>42105925</v>
      </c>
      <c r="C354">
        <v>42105905</v>
      </c>
      <c r="D354">
        <v>38102617</v>
      </c>
      <c r="E354">
        <v>1</v>
      </c>
      <c r="F354">
        <v>1</v>
      </c>
      <c r="G354">
        <v>1</v>
      </c>
      <c r="H354">
        <v>3</v>
      </c>
      <c r="I354" t="s">
        <v>587</v>
      </c>
      <c r="J354" t="s">
        <v>588</v>
      </c>
      <c r="K354" t="s">
        <v>589</v>
      </c>
      <c r="L354">
        <v>1346</v>
      </c>
      <c r="N354">
        <v>1009</v>
      </c>
      <c r="O354" t="s">
        <v>475</v>
      </c>
      <c r="P354" t="s">
        <v>475</v>
      </c>
      <c r="Q354">
        <v>1</v>
      </c>
      <c r="X354">
        <v>0.11</v>
      </c>
      <c r="Y354">
        <v>30.5</v>
      </c>
      <c r="Z354">
        <v>0</v>
      </c>
      <c r="AA354">
        <v>0</v>
      </c>
      <c r="AB354">
        <v>0</v>
      </c>
      <c r="AC354">
        <v>0</v>
      </c>
      <c r="AD354">
        <v>1</v>
      </c>
      <c r="AE354">
        <v>0</v>
      </c>
      <c r="AF354" t="s">
        <v>3</v>
      </c>
      <c r="AG354">
        <v>0.11</v>
      </c>
      <c r="AH354">
        <v>2</v>
      </c>
      <c r="AI354">
        <v>42105913</v>
      </c>
      <c r="AJ354">
        <v>376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2">
      <c r="A355">
        <f>ROW(Source!A225)</f>
        <v>225</v>
      </c>
      <c r="B355">
        <v>42105926</v>
      </c>
      <c r="C355">
        <v>42105905</v>
      </c>
      <c r="D355">
        <v>38103768</v>
      </c>
      <c r="E355">
        <v>1</v>
      </c>
      <c r="F355">
        <v>1</v>
      </c>
      <c r="G355">
        <v>1</v>
      </c>
      <c r="H355">
        <v>3</v>
      </c>
      <c r="I355" t="s">
        <v>670</v>
      </c>
      <c r="J355" t="s">
        <v>671</v>
      </c>
      <c r="K355" t="s">
        <v>672</v>
      </c>
      <c r="L355">
        <v>1355</v>
      </c>
      <c r="N355">
        <v>1010</v>
      </c>
      <c r="O355" t="s">
        <v>105</v>
      </c>
      <c r="P355" t="s">
        <v>105</v>
      </c>
      <c r="Q355">
        <v>100</v>
      </c>
      <c r="X355">
        <v>1.02</v>
      </c>
      <c r="Y355">
        <v>86.24</v>
      </c>
      <c r="Z355">
        <v>0</v>
      </c>
      <c r="AA355">
        <v>0</v>
      </c>
      <c r="AB355">
        <v>0</v>
      </c>
      <c r="AC355">
        <v>0</v>
      </c>
      <c r="AD355">
        <v>1</v>
      </c>
      <c r="AE355">
        <v>0</v>
      </c>
      <c r="AF355" t="s">
        <v>3</v>
      </c>
      <c r="AG355">
        <v>1.02</v>
      </c>
      <c r="AH355">
        <v>2</v>
      </c>
      <c r="AI355">
        <v>42105914</v>
      </c>
      <c r="AJ355">
        <v>377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">
      <c r="A356">
        <f>ROW(Source!A225)</f>
        <v>225</v>
      </c>
      <c r="B356">
        <v>42105927</v>
      </c>
      <c r="C356">
        <v>42105905</v>
      </c>
      <c r="D356">
        <v>38164081</v>
      </c>
      <c r="E356">
        <v>1</v>
      </c>
      <c r="F356">
        <v>1</v>
      </c>
      <c r="G356">
        <v>1</v>
      </c>
      <c r="H356">
        <v>3</v>
      </c>
      <c r="I356" t="s">
        <v>593</v>
      </c>
      <c r="J356" t="s">
        <v>594</v>
      </c>
      <c r="K356" t="s">
        <v>595</v>
      </c>
      <c r="L356">
        <v>1374</v>
      </c>
      <c r="N356">
        <v>1013</v>
      </c>
      <c r="O356" t="s">
        <v>596</v>
      </c>
      <c r="P356" t="s">
        <v>596</v>
      </c>
      <c r="Q356">
        <v>1</v>
      </c>
      <c r="X356">
        <v>6.86</v>
      </c>
      <c r="Y356">
        <v>1</v>
      </c>
      <c r="Z356">
        <v>0</v>
      </c>
      <c r="AA356">
        <v>0</v>
      </c>
      <c r="AB356">
        <v>0</v>
      </c>
      <c r="AC356">
        <v>0</v>
      </c>
      <c r="AD356">
        <v>1</v>
      </c>
      <c r="AE356">
        <v>0</v>
      </c>
      <c r="AF356" t="s">
        <v>3</v>
      </c>
      <c r="AG356">
        <v>6.86</v>
      </c>
      <c r="AH356">
        <v>2</v>
      </c>
      <c r="AI356">
        <v>42105916</v>
      </c>
      <c r="AJ356">
        <v>380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2">
      <c r="A357">
        <f>ROW(Source!A262)</f>
        <v>262</v>
      </c>
      <c r="B357">
        <v>42105933</v>
      </c>
      <c r="C357">
        <v>42105930</v>
      </c>
      <c r="D357">
        <v>18411568</v>
      </c>
      <c r="E357">
        <v>1</v>
      </c>
      <c r="F357">
        <v>1</v>
      </c>
      <c r="G357">
        <v>1</v>
      </c>
      <c r="H357">
        <v>1</v>
      </c>
      <c r="I357" t="s">
        <v>738</v>
      </c>
      <c r="J357" t="s">
        <v>3</v>
      </c>
      <c r="K357" t="s">
        <v>739</v>
      </c>
      <c r="L357">
        <v>1369</v>
      </c>
      <c r="N357">
        <v>1013</v>
      </c>
      <c r="O357" t="s">
        <v>437</v>
      </c>
      <c r="P357" t="s">
        <v>437</v>
      </c>
      <c r="Q357">
        <v>1</v>
      </c>
      <c r="X357">
        <v>0.57769999999999999</v>
      </c>
      <c r="Y357">
        <v>0</v>
      </c>
      <c r="Z357">
        <v>0</v>
      </c>
      <c r="AA357">
        <v>0</v>
      </c>
      <c r="AB357">
        <v>208.97</v>
      </c>
      <c r="AC357">
        <v>0</v>
      </c>
      <c r="AD357">
        <v>1</v>
      </c>
      <c r="AE357">
        <v>1</v>
      </c>
      <c r="AF357" t="s">
        <v>3</v>
      </c>
      <c r="AG357">
        <v>0.57769999999999999</v>
      </c>
      <c r="AH357">
        <v>2</v>
      </c>
      <c r="AI357">
        <v>42105931</v>
      </c>
      <c r="AJ357">
        <v>381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2">
      <c r="A358">
        <f>ROW(Source!A262)</f>
        <v>262</v>
      </c>
      <c r="B358">
        <v>42105934</v>
      </c>
      <c r="C358">
        <v>42105930</v>
      </c>
      <c r="D358">
        <v>38166463</v>
      </c>
      <c r="E358">
        <v>1</v>
      </c>
      <c r="F358">
        <v>1</v>
      </c>
      <c r="G358">
        <v>1</v>
      </c>
      <c r="H358">
        <v>2</v>
      </c>
      <c r="I358" t="s">
        <v>740</v>
      </c>
      <c r="J358" t="s">
        <v>741</v>
      </c>
      <c r="K358" t="s">
        <v>742</v>
      </c>
      <c r="L358">
        <v>1368</v>
      </c>
      <c r="N358">
        <v>1011</v>
      </c>
      <c r="O358" t="s">
        <v>445</v>
      </c>
      <c r="P358" t="s">
        <v>445</v>
      </c>
      <c r="Q358">
        <v>1</v>
      </c>
      <c r="X358">
        <v>0.28999999999999998</v>
      </c>
      <c r="Y358">
        <v>0</v>
      </c>
      <c r="Z358">
        <v>111</v>
      </c>
      <c r="AA358">
        <v>11.6</v>
      </c>
      <c r="AB358">
        <v>0</v>
      </c>
      <c r="AC358">
        <v>0</v>
      </c>
      <c r="AD358">
        <v>1</v>
      </c>
      <c r="AE358">
        <v>0</v>
      </c>
      <c r="AF358" t="s">
        <v>3</v>
      </c>
      <c r="AG358">
        <v>0.28999999999999998</v>
      </c>
      <c r="AH358">
        <v>2</v>
      </c>
      <c r="AI358">
        <v>42105932</v>
      </c>
      <c r="AJ358">
        <v>382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">
      <c r="A359">
        <f>ROW(Source!A263)</f>
        <v>263</v>
      </c>
      <c r="B359">
        <v>42105937</v>
      </c>
      <c r="C359">
        <v>42105935</v>
      </c>
      <c r="D359">
        <v>38166464</v>
      </c>
      <c r="E359">
        <v>1</v>
      </c>
      <c r="F359">
        <v>1</v>
      </c>
      <c r="G359">
        <v>1</v>
      </c>
      <c r="H359">
        <v>2</v>
      </c>
      <c r="I359" t="s">
        <v>743</v>
      </c>
      <c r="J359" t="s">
        <v>744</v>
      </c>
      <c r="K359" t="s">
        <v>745</v>
      </c>
      <c r="L359">
        <v>1368</v>
      </c>
      <c r="N359">
        <v>1011</v>
      </c>
      <c r="O359" t="s">
        <v>445</v>
      </c>
      <c r="P359" t="s">
        <v>445</v>
      </c>
      <c r="Q359">
        <v>1</v>
      </c>
      <c r="X359">
        <v>0.13650000000000001</v>
      </c>
      <c r="Y359">
        <v>0</v>
      </c>
      <c r="Z359">
        <v>112.47</v>
      </c>
      <c r="AA359">
        <v>13.5</v>
      </c>
      <c r="AB359">
        <v>0</v>
      </c>
      <c r="AC359">
        <v>0</v>
      </c>
      <c r="AD359">
        <v>1</v>
      </c>
      <c r="AE359">
        <v>0</v>
      </c>
      <c r="AF359" t="s">
        <v>3</v>
      </c>
      <c r="AG359">
        <v>0.13650000000000001</v>
      </c>
      <c r="AH359">
        <v>2</v>
      </c>
      <c r="AI359">
        <v>42105936</v>
      </c>
      <c r="AJ359">
        <v>383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12 гр. ТЕР МО</vt:lpstr>
      <vt:lpstr>Source</vt:lpstr>
      <vt:lpstr>SourceObSm</vt:lpstr>
      <vt:lpstr>SmtRes</vt:lpstr>
      <vt:lpstr>EtalonRes</vt:lpstr>
      <vt:lpstr>'Смета 12 гр. ТЕР МО'!Заголовки_для_печати</vt:lpstr>
      <vt:lpstr>'Смета 12 гр. ТЕР МО'!Область_печати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Samsung</cp:lastModifiedBy>
  <cp:lastPrinted>2019-10-16T11:08:01Z</cp:lastPrinted>
  <dcterms:created xsi:type="dcterms:W3CDTF">2019-10-15T11:58:19Z</dcterms:created>
  <dcterms:modified xsi:type="dcterms:W3CDTF">2019-11-09T06:41:01Z</dcterms:modified>
</cp:coreProperties>
</file>