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00" activeTab="0"/>
  </bookViews>
  <sheets>
    <sheet name="Смета по ФЕР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ФЕР'!$34:$34</definedName>
    <definedName name="_xlnm.Print_Area" localSheetId="0">'Смета по ФЕР'!$A$1:$K$146</definedName>
  </definedNames>
  <calcPr fullCalcOnLoad="1"/>
</workbook>
</file>

<file path=xl/sharedStrings.xml><?xml version="1.0" encoding="utf-8"?>
<sst xmlns="http://schemas.openxmlformats.org/spreadsheetml/2006/main" count="1875" uniqueCount="309">
  <si>
    <t>Smeta.ru  (495) 974-1589</t>
  </si>
  <si>
    <t>_PS_</t>
  </si>
  <si>
    <t>Smeta.ru</t>
  </si>
  <si>
    <t/>
  </si>
  <si>
    <t>3</t>
  </si>
  <si>
    <t>ТСОН ФЕР</t>
  </si>
  <si>
    <t>Мосстройэкспертиза, ФЕР</t>
  </si>
  <si>
    <t>Е.М.Толстопятова</t>
  </si>
  <si>
    <t>инженер-сметчик</t>
  </si>
  <si>
    <t>Сметные нормы списания</t>
  </si>
  <si>
    <t>Коды ценников</t>
  </si>
  <si>
    <t>ФЕР Ремонт</t>
  </si>
  <si>
    <t>Версия 4. Типовой расчёт (0,94) для норм 2001 года  РЕМОНТНО-СТРОИТЕЛЬНЫЕ РАБОТЫ МДС 81.33-2004 и МДС 81.25-99 без параметров</t>
  </si>
  <si>
    <t>ФЕР</t>
  </si>
  <si>
    <t>Поправки  для НБ 2001 года от ноября 2006 года</t>
  </si>
  <si>
    <t>Новая локальная смета</t>
  </si>
  <si>
    <t>Монтажные и пусконаладочные работы системы видеонаблюдения</t>
  </si>
  <si>
    <t>{F059DE00-9DF7-4609-80F1-59BF5E857D61}</t>
  </si>
  <si>
    <t>Новый раздел</t>
  </si>
  <si>
    <t>Монтажные работы</t>
  </si>
  <si>
    <t>{515CCC37-7E91-4672-A5A0-CA41CAC42CA8}</t>
  </si>
  <si>
    <t>1</t>
  </si>
  <si>
    <t>м10-04-067-23</t>
  </si>
  <si>
    <t>Аппаратура цветного телевидения. Устройство видеоконтрольное</t>
  </si>
  <si>
    <t>1шт.</t>
  </si>
  <si>
    <t>ФЕРм,сб.10,гл.04,табл.067,поз.23</t>
  </si>
  <si>
    <t>*0,3</t>
  </si>
  <si>
    <t>Общестроительные работы</t>
  </si>
  <si>
    <t>Сооружения связи, радиовещания и телевидения монтаж радиотелевизионного и электронного оборудования</t>
  </si>
  <si>
    <t>28-2</t>
  </si>
  <si>
    <t>1,1</t>
  </si>
  <si>
    <t>Прайс</t>
  </si>
  <si>
    <t>Видеокамера черно-белая уличная.</t>
  </si>
  <si>
    <t>шт.</t>
  </si>
  <si>
    <t>1,2</t>
  </si>
  <si>
    <t>Видеокамера купольная чёрно-белая, антивандальный влагозащищенный корпус.</t>
  </si>
  <si>
    <t>2</t>
  </si>
  <si>
    <t>м10-04-087-14</t>
  </si>
  <si>
    <t>Устройство цифровой регистрации</t>
  </si>
  <si>
    <t>1устройств</t>
  </si>
  <si>
    <t>ФЕРм,сб.10,гл.04,табл.087,поз.14</t>
  </si>
  <si>
    <t>2,1</t>
  </si>
  <si>
    <t>Цифровой видеорегистратор 16-ти канальный. PAL/NTSC.</t>
  </si>
  <si>
    <t>м11-04-008-1</t>
  </si>
  <si>
    <t>Блок масса, кг, до: 5-жест.диск</t>
  </si>
  <si>
    <t>ФЕРм,сб.11,гл.04,табл.008,поз.1</t>
  </si>
  <si>
    <t>3,1</t>
  </si>
  <si>
    <t>Жесткий диск HDD SATA 500Gb</t>
  </si>
  <si>
    <t>4</t>
  </si>
  <si>
    <t>м10-08-003-3</t>
  </si>
  <si>
    <t>Устройства ультразвуковые блок питания и контроля</t>
  </si>
  <si>
    <t>ФЕРм,сб.10,гл.08,табл.003,поз.3</t>
  </si>
  <si>
    <t>Монтаж оборудования</t>
  </si>
  <si>
    <t>43</t>
  </si>
  <si>
    <t>4,1</t>
  </si>
  <si>
    <t>Источник бесперебойного питания APC</t>
  </si>
  <si>
    <t>4,2</t>
  </si>
  <si>
    <t>Источник вторичного электропитания резервированный 4А. 12В, 4,0А, рабочий диапазон напряжения сети 187-270В</t>
  </si>
  <si>
    <t>4,3</t>
  </si>
  <si>
    <t>Аккумулятор АКБ 7 А/ч 12В</t>
  </si>
  <si>
    <t>Электромонтажные работы на других объектах сборник м08</t>
  </si>
  <si>
    <t>45-1</t>
  </si>
  <si>
    <t>м11-04-002-1</t>
  </si>
  <si>
    <t>Аппарат настольный, масса, т, до: 0,015</t>
  </si>
  <si>
    <t>ФЕРм,сб.11,гл.04,табл.002,поз.1</t>
  </si>
  <si>
    <t>Монитор ЖК 22"</t>
  </si>
  <si>
    <t>Разъем BNC, RG59 обжим</t>
  </si>
  <si>
    <t>м11-06-002-5</t>
  </si>
  <si>
    <t>Проводки в щитах и пультах трубные: из пластмассовых труб</t>
  </si>
  <si>
    <t>100 м</t>
  </si>
  <si>
    <t>ФЕРм,сб.11,гл.06,табл.002,поз.5</t>
  </si>
  <si>
    <t>Пониж.коэфф.</t>
  </si>
  <si>
    <t>*0,1</t>
  </si>
  <si>
    <t>Труба гофрированная ПВХ 20мм</t>
  </si>
  <si>
    <t>м</t>
  </si>
  <si>
    <t>м11-06-002-5прим.</t>
  </si>
  <si>
    <t>Проводки в щитах и пультах трубные: из пластмассовых коробов</t>
  </si>
  <si>
    <t>Коэфф. пониж.</t>
  </si>
  <si>
    <t>Мини-канал 25х16 (серия ECO)</t>
  </si>
  <si>
    <t>м08-02-399-1</t>
  </si>
  <si>
    <t>Провода в коробах:  Провод, сечение, мм2, до 6</t>
  </si>
  <si>
    <t>ФЕРм,сб.08,гл.02,табл.399,поз.1</t>
  </si>
  <si>
    <t>Коэфф. пониж</t>
  </si>
  <si>
    <t>*0,2</t>
  </si>
  <si>
    <t>м08-02-412-1</t>
  </si>
  <si>
    <t>Затягивание проводов в проложенные трубы и металлические рукава:  Провод первый одножильный или многожильный в общей оплетке, суммарное сечение, мм2, до 2,5</t>
  </si>
  <si>
    <t>Доп.ФЕРм вып.1,сб.08,гл.02,табл.412,поз.1</t>
  </si>
  <si>
    <t>Кабель комбинированный КВК 2П 2*0,75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</si>
  <si>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</si>
  <si>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</si>
  <si>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</si>
  <si>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</si>
  <si>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</si>
  <si>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</si>
  <si>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</si>
  <si>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</si>
  <si>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</si>
  <si>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</si>
  <si>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</si>
  <si>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</si>
  <si>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</si>
  <si>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</si>
  <si>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</si>
  <si>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</si>
  <si>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</si>
  <si>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</si>
  <si>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</si>
  <si>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</si>
  <si>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</si>
  <si>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</si>
  <si>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итого</t>
  </si>
  <si>
    <t>Итого</t>
  </si>
  <si>
    <t>НДС</t>
  </si>
  <si>
    <t>НДС 18%</t>
  </si>
  <si>
    <t>Всего</t>
  </si>
  <si>
    <t>Итого с НДС</t>
  </si>
  <si>
    <t>1-5.0</t>
  </si>
  <si>
    <t>Затраты труда рабочих, разряд работ 5</t>
  </si>
  <si>
    <t>чел.-ч</t>
  </si>
  <si>
    <t>Затраты труда машинистов</t>
  </si>
  <si>
    <t>чел.час</t>
  </si>
  <si>
    <t>030101</t>
  </si>
  <si>
    <t>ЦЭМ сб.03, разд.01, поз.01</t>
  </si>
  <si>
    <t>Автопогрузчики 5 т</t>
  </si>
  <si>
    <t>маш.ч</t>
  </si>
  <si>
    <t>МАШ.Ч</t>
  </si>
  <si>
    <t>999-0005</t>
  </si>
  <si>
    <t>ФССЦ, сб.999,поз.0005</t>
  </si>
  <si>
    <t>Масса оборудования</t>
  </si>
  <si>
    <t>т</t>
  </si>
  <si>
    <t>1-3.5</t>
  </si>
  <si>
    <t>Затраты труда рабочих, разряд работ 3.5</t>
  </si>
  <si>
    <t>101-2073</t>
  </si>
  <si>
    <t>ФССЦ, сб.101,поз.2073</t>
  </si>
  <si>
    <t>Hитки суровые</t>
  </si>
  <si>
    <t>кг</t>
  </si>
  <si>
    <t>111-0109</t>
  </si>
  <si>
    <t>ФССЦ, сб.111,поз.0109</t>
  </si>
  <si>
    <t>Бирки маркировочные пластмассовые</t>
  </si>
  <si>
    <t>100 шт.</t>
  </si>
  <si>
    <t>500-9062-31</t>
  </si>
  <si>
    <t>ФССЦ, сб.500,поз.9062-31</t>
  </si>
  <si>
    <t>Наконечники кабельные П6-4Д-МУЗ</t>
  </si>
  <si>
    <t>522-0077</t>
  </si>
  <si>
    <t>ФССЦ, сб.522,поз.0077</t>
  </si>
  <si>
    <t>Припои оловянно-свинцовые бессурьмянистые марки ПОС30</t>
  </si>
  <si>
    <t>1-3.1</t>
  </si>
  <si>
    <t>Затраты труда рабочих, разряд работ 3.1</t>
  </si>
  <si>
    <t>400001</t>
  </si>
  <si>
    <t>ЦЭМ сб.40, разд.00, поз.01</t>
  </si>
  <si>
    <t>Автомобили бортовые, грузоподъемность до 5 т</t>
  </si>
  <si>
    <t>1-4.4</t>
  </si>
  <si>
    <t>Затраты труда рабочих, разряд работ 4.4</t>
  </si>
  <si>
    <t>330206</t>
  </si>
  <si>
    <t>ЦЭМ сб.33, разд.02, поз.06</t>
  </si>
  <si>
    <t>Дрели электрические</t>
  </si>
  <si>
    <t>101-0219</t>
  </si>
  <si>
    <t>ФССЦ, сб.101,поз.0219</t>
  </si>
  <si>
    <t>Гипсовые вяжущие Г-3</t>
  </si>
  <si>
    <t>101-1963</t>
  </si>
  <si>
    <t>ФССЦ, сб.101,поз.1963</t>
  </si>
  <si>
    <t>Канифоль сосновая</t>
  </si>
  <si>
    <t>101-2206</t>
  </si>
  <si>
    <t>ФССЦ, сб.101,поз.2206</t>
  </si>
  <si>
    <t>Дюбели пластмассовые с шурупами 12х70 мм</t>
  </si>
  <si>
    <t>10 шт.</t>
  </si>
  <si>
    <t>522-0076</t>
  </si>
  <si>
    <t>ФССЦ, сб.522,поз.0076</t>
  </si>
  <si>
    <t>Припои оловянно-свинцовые бессурьмянистые марки ПОС40</t>
  </si>
  <si>
    <t>1-3.0</t>
  </si>
  <si>
    <t>Затраты труда рабочих, разряд работ 3</t>
  </si>
  <si>
    <t>050101</t>
  </si>
  <si>
    <t>ЦЭМ сб.05, разд.01, поз.01</t>
  </si>
  <si>
    <t>Компрессоры передвижные с двигателем внутреннего сгорания давлением до 686 кПа (7 ат) 2,2 м3/мин</t>
  </si>
  <si>
    <t>маш.-ч</t>
  </si>
  <si>
    <t>500-9037-2</t>
  </si>
  <si>
    <t>ФССЦ, сб.500,поз.9037-2</t>
  </si>
  <si>
    <t>Скобы СБ-10</t>
  </si>
  <si>
    <t>1-3.8</t>
  </si>
  <si>
    <t>Затраты труда рабочих, разряд работ 3.8</t>
  </si>
  <si>
    <t>021102</t>
  </si>
  <si>
    <t>ЦЭМ сб.02, разд.11, поз.02</t>
  </si>
  <si>
    <t>Краны на автомобильном ходу при работе на монтаже технологического оборудования 10 т</t>
  </si>
  <si>
    <t>030902</t>
  </si>
  <si>
    <t>ЦЭМ сб.03, разд.09, поз.02</t>
  </si>
  <si>
    <t>Подъемники гидравлические высотой подъема 10 м</t>
  </si>
  <si>
    <t>400002</t>
  </si>
  <si>
    <t>ЦЭМ сб.40, разд.00, поз.02</t>
  </si>
  <si>
    <t>Автомобили бортовые, грузоподъемность до 8 т</t>
  </si>
  <si>
    <t>101-9852</t>
  </si>
  <si>
    <t>ФССЦ, сб.101,поз.9852</t>
  </si>
  <si>
    <t>Краска</t>
  </si>
  <si>
    <t>500-9101</t>
  </si>
  <si>
    <t>ФССЦ, сб.500,поз.9101</t>
  </si>
  <si>
    <t>Кнопки монтажные</t>
  </si>
  <si>
    <t>1000 шт.</t>
  </si>
  <si>
    <t>500-9500</t>
  </si>
  <si>
    <t>ФССЦ, сб.500,поз.9500</t>
  </si>
  <si>
    <t>Бирки маркировочные</t>
  </si>
  <si>
    <t>500-9623</t>
  </si>
  <si>
    <t>ФССЦ, сб.500,поз.9623</t>
  </si>
  <si>
    <t>Лента К226</t>
  </si>
  <si>
    <t>500-9719</t>
  </si>
  <si>
    <t>ФССЦ, сб.500,поз.9719</t>
  </si>
  <si>
    <t>Полоски и пряжки для крепления проводов</t>
  </si>
  <si>
    <t>500-9826</t>
  </si>
  <si>
    <t>ФССЦ, сб.500,поз.9826</t>
  </si>
  <si>
    <t>Сжим соединительный</t>
  </si>
  <si>
    <t>544-0089</t>
  </si>
  <si>
    <t>ФССЦ, 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</si>
  <si>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</si>
  <si>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101-1764</t>
  </si>
  <si>
    <t>ФССЦ, сб.101,поз.1764</t>
  </si>
  <si>
    <t>Тальк молотый сорт 1</t>
  </si>
  <si>
    <t>500-9041</t>
  </si>
  <si>
    <t>ФССЦ, сб.500,поз.9041</t>
  </si>
  <si>
    <t>Сжимы ответвительные</t>
  </si>
  <si>
    <t>500-9056</t>
  </si>
  <si>
    <t>ФССЦ, сб.500,поз.9056</t>
  </si>
  <si>
    <t>Колпачки изолирующие</t>
  </si>
  <si>
    <t>500-9061</t>
  </si>
  <si>
    <t>ФССЦ, сб.500,поз.9061</t>
  </si>
  <si>
    <t>Втулки изолирующие</t>
  </si>
  <si>
    <t>500-9140</t>
  </si>
  <si>
    <t>ФССЦ, сб.500,поз.9140</t>
  </si>
  <si>
    <t>Гильзы соединительные</t>
  </si>
  <si>
    <t>Согласовано</t>
  </si>
  <si>
    <t>Утверждаю</t>
  </si>
  <si>
    <t xml:space="preserve"> " ____ " __________________ 20___</t>
  </si>
  <si>
    <t>Форма № 1а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</si>
  <si>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</si>
  <si>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</si>
  <si>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</si>
  <si>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</si>
  <si>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</si>
  <si>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</si>
  <si>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</si>
  <si>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</si>
  <si>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</si>
  <si>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</si>
  <si>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</si>
  <si>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</si>
  <si>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</si>
  <si>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</si>
  <si>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</si>
  <si>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</si>
  <si>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</si>
  <si>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</si>
  <si>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</si>
  <si>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</si>
  <si>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</si>
  <si>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</si>
  <si>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</si>
  <si>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</si>
  <si>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</si>
  <si>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</si>
  <si>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</si>
  <si>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</si>
  <si>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</si>
  <si>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</si>
  <si>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</si>
  <si>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</si>
  <si>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</si>
  <si>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</si>
  <si>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</si>
  <si>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</si>
  <si>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</si>
  <si>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</si>
  <si>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</si>
  <si>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</si>
  <si>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</si>
  <si>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</si>
  <si>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</si>
  <si>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</si>
  <si>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 xml:space="preserve">Раздел  </t>
  </si>
  <si>
    <t>ЗП</t>
  </si>
  <si>
    <t>ЭМ</t>
  </si>
  <si>
    <t>в т.ч. ЗПМ</t>
  </si>
  <si>
    <t>НР от ФОТ</t>
  </si>
  <si>
    <t>%</t>
  </si>
  <si>
    <t>СП от ФОТ</t>
  </si>
  <si>
    <t>ЗТР</t>
  </si>
  <si>
    <t>чел-ч</t>
  </si>
  <si>
    <t>МР</t>
  </si>
  <si>
    <t>Итого по разделу</t>
  </si>
  <si>
    <t>Итого по смете</t>
  </si>
  <si>
    <t>Составил</t>
  </si>
  <si>
    <t>[должность,подпись(инициалы,фамилия)]</t>
  </si>
  <si>
    <t>Проверил:</t>
  </si>
  <si>
    <t>Видеорегистратор мультиформатный 32-канальный AHDR-2322N_H.265</t>
  </si>
  <si>
    <t>Видеокамера AHD цветная уличная со встроенной ИК-подсветкой AHD-H014.0(3.6)</t>
  </si>
  <si>
    <t>Видеокамера AHD цветная купольная с ИК-подсветкой AHD-H024.0(3.6)</t>
  </si>
  <si>
    <t>Жесткий диск HDD 4000 GB (4 TB) SATA-III Barracuda</t>
  </si>
  <si>
    <t>Корпус пластиковый специализированный для объектового оборудования</t>
  </si>
  <si>
    <t>Источник стабилизированного питания 12/8.0 (Optimus)</t>
  </si>
  <si>
    <t>Монитор ЖК 21.5" Dell SE2216H черный</t>
  </si>
  <si>
    <t>Разъем BNC, КВК-П+2х0,75 обжим</t>
  </si>
  <si>
    <t>Короб 25х16</t>
  </si>
  <si>
    <t>Без НДС</t>
  </si>
  <si>
    <t>ФЕРм10-04-067-23</t>
  </si>
  <si>
    <t>ФЕРм10-04-087-14</t>
  </si>
  <si>
    <t>ФЕРм11-04-008-1</t>
  </si>
  <si>
    <t>ФЕРм10-08-003-3</t>
  </si>
  <si>
    <t>ФЕРм11-04-002-1</t>
  </si>
  <si>
    <t>ФЕРм11-06-002-5</t>
  </si>
  <si>
    <t>ФЕРм11-06-002-5прим.</t>
  </si>
  <si>
    <t>ФЕРм08-02-399-1</t>
  </si>
  <si>
    <t>ФЕРм08-02-412-1</t>
  </si>
  <si>
    <t>Кировское областное государственное общеобразовательное бюджетное учреждение 
"Средняя школа с углубленным изучением отдельных предметов пгт Фаленки"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</si>
</sst>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\ #,##0.00"/>
    <numFmt numFmtId="181" formatCode="mmmm"/>
    <numFmt numFmtId="182" formatCode="#,##0.00_ ;[Red]\-#,##0.00\ 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180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>
      <alignment horizontal="righ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180" fontId="11" fillId="0" borderId="14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180" fontId="1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8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tabSelected="1" zoomScale="110" zoomScaleNormal="110" zoomScaleSheetLayoutView="100" workbookViewId="0" topLeftCell="A120">
      <selection activeCell="J26" sqref="J26"/>
    </sheetView>
  </sheetViews>
  <sheetFormatPr defaultColWidth="9.140625" defaultRowHeight="12.75"/>
  <cols>
    <col min="1" max="1" width="5.7109375" style="0" customWidth="1"/>
    <col min="2" max="2" width="19.57421875" style="0" customWidth="1"/>
    <col min="3" max="3" width="35.57421875" style="0" customWidth="1"/>
    <col min="4" max="4" width="9.57421875" style="0" bestFit="1" customWidth="1"/>
    <col min="7" max="7" width="10.7109375" style="0" customWidth="1"/>
    <col min="8" max="8" width="10.8515625" style="0" bestFit="1" customWidth="1"/>
    <col min="9" max="9" width="9.7109375" style="0" bestFit="1" customWidth="1"/>
    <col min="10" max="10" width="10.8515625" style="0" bestFit="1" customWidth="1"/>
    <col min="11" max="11" width="9.7109375" style="0" bestFit="1" customWidth="1"/>
    <col min="12" max="13" width="0" style="0" hidden="1" customWidth="1"/>
  </cols>
  <sheetData>
    <row r="1" s="5" customFormat="1" ht="9.75">
      <c r="A1" s="5" t="str">
        <f>Source!B1</f>
        <v>Smeta.ru  (495) 974-1589</v>
      </c>
    </row>
    <row r="3" spans="1:11" s="6" customFormat="1" ht="15">
      <c r="A3" s="44" t="s">
        <v>226</v>
      </c>
      <c r="B3" s="44"/>
      <c r="C3" s="44"/>
      <c r="F3" s="44" t="s">
        <v>227</v>
      </c>
      <c r="G3" s="44"/>
      <c r="H3" s="44"/>
      <c r="I3" s="44"/>
      <c r="J3" s="44"/>
      <c r="K3" s="44"/>
    </row>
    <row r="4" spans="1:11" s="4" customFormat="1" ht="12">
      <c r="A4" s="45"/>
      <c r="B4" s="45"/>
      <c r="C4" s="45"/>
      <c r="F4" s="45"/>
      <c r="G4" s="45"/>
      <c r="H4" s="45"/>
      <c r="I4" s="45"/>
      <c r="J4" s="45"/>
      <c r="K4" s="45"/>
    </row>
    <row r="5" spans="1:11" s="4" customFormat="1" ht="12">
      <c r="A5" s="45"/>
      <c r="B5" s="45"/>
      <c r="C5" s="45"/>
      <c r="F5" s="45"/>
      <c r="G5" s="45"/>
      <c r="H5" s="45"/>
      <c r="I5" s="45"/>
      <c r="J5" s="45"/>
      <c r="K5" s="45"/>
    </row>
    <row r="6" spans="1:11" s="4" customFormat="1" ht="12">
      <c r="A6" s="46"/>
      <c r="B6" s="46"/>
      <c r="C6" s="46"/>
      <c r="F6" s="46"/>
      <c r="G6" s="46"/>
      <c r="H6" s="46"/>
      <c r="I6" s="46"/>
      <c r="J6" s="46"/>
      <c r="K6" s="46"/>
    </row>
    <row r="7" spans="1:11" s="4" customFormat="1" ht="12">
      <c r="A7" s="47" t="s">
        <v>228</v>
      </c>
      <c r="B7" s="47"/>
      <c r="C7" s="47"/>
      <c r="F7" s="47" t="s">
        <v>228</v>
      </c>
      <c r="G7" s="47"/>
      <c r="H7" s="47"/>
      <c r="I7" s="47"/>
      <c r="J7" s="47"/>
      <c r="K7" s="47"/>
    </row>
    <row r="9" s="5" customFormat="1" ht="9.75">
      <c r="K9" s="5" t="s">
        <v>229</v>
      </c>
    </row>
    <row r="13" spans="1:11" ht="26.25" customHeight="1">
      <c r="A13" s="48" t="s">
        <v>308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ht="12">
      <c r="A14" s="5" t="s">
        <v>230</v>
      </c>
    </row>
    <row r="16" spans="1:11" ht="12.75">
      <c r="A16" s="49" t="str">
        <f>CONCATENATE("ЛОКАЛЬНАЯ СМЕТА № 1")</f>
        <v>ЛОКАЛЬНАЯ СМЕТА № 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">
      <c r="A17" s="51" t="s">
        <v>231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9" spans="1:11" ht="13.5">
      <c r="A19" s="52" t="str">
        <f>Source!G20</f>
        <v>Монтажные и пусконаладочные работы системы видеонаблюдения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2:11" ht="12">
      <c r="B20" s="51" t="s">
        <v>232</v>
      </c>
      <c r="C20" s="50"/>
      <c r="D20" s="50"/>
      <c r="E20" s="50"/>
      <c r="F20" s="50"/>
      <c r="G20" s="50"/>
      <c r="H20" s="50"/>
      <c r="I20" s="50"/>
      <c r="J20" s="50"/>
      <c r="K20" s="50"/>
    </row>
    <row r="22" spans="1:11" ht="12">
      <c r="A22" s="53" t="str">
        <f>CONCATENATE("Основание: чертежи № ",Source!J20)</f>
        <v>Основание: чертежи № 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4" spans="9:10" ht="12">
      <c r="I24" s="9" t="s">
        <v>233</v>
      </c>
      <c r="J24" s="9" t="s">
        <v>234</v>
      </c>
    </row>
    <row r="25" spans="9:10" ht="12">
      <c r="I25" s="9" t="s">
        <v>235</v>
      </c>
      <c r="J25" s="9" t="s">
        <v>235</v>
      </c>
    </row>
    <row r="26" spans="7:11" ht="12">
      <c r="G26" s="5" t="s">
        <v>236</v>
      </c>
      <c r="H26" s="5"/>
      <c r="I26" s="10">
        <f>H136/1000</f>
        <v>219.08002381647856</v>
      </c>
      <c r="J26" s="11">
        <f>(Source!F82/1000)</f>
        <v>260.776</v>
      </c>
      <c r="K26" s="7" t="s">
        <v>237</v>
      </c>
    </row>
    <row r="27" spans="7:11" ht="12">
      <c r="G27" s="5" t="s">
        <v>238</v>
      </c>
      <c r="H27" s="5"/>
      <c r="I27" s="10">
        <f>L136/1000</f>
        <v>0.7296926257753275</v>
      </c>
      <c r="J27" s="11">
        <f>((Source!F73+Source!F72)/1000)</f>
        <v>10.58784</v>
      </c>
      <c r="K27" s="7" t="s">
        <v>237</v>
      </c>
    </row>
    <row r="28" spans="1:6" ht="12">
      <c r="A28" s="5" t="s">
        <v>239</v>
      </c>
      <c r="B28" s="5"/>
      <c r="C28" s="5"/>
      <c r="D28" s="12">
        <f>IF(AND(Source!P12&lt;&gt;0,Source!Q12&lt;&gt;0),DATE(Source!P12,Source!Q12,1),IF(Source!AF12=0,"",IF(Source!AN12=0,"",DATE(Source!AF12,Source!AN12,1))))</f>
        <v>40057</v>
      </c>
      <c r="E28" s="13">
        <f>IF(AND(Source!P12&lt;&gt;0,Source!Q12&lt;&gt;0),Source!P12,IF(Source!AF12=0,"",Source!AF12))</f>
        <v>2009</v>
      </c>
      <c r="F28" s="5" t="s">
        <v>240</v>
      </c>
    </row>
    <row r="29" spans="1:11" ht="12">
      <c r="A29" s="17"/>
      <c r="B29" s="17"/>
      <c r="C29" s="17"/>
      <c r="D29" s="17"/>
      <c r="E29" s="17"/>
      <c r="F29" s="16" t="s">
        <v>253</v>
      </c>
      <c r="G29" s="54" t="s">
        <v>257</v>
      </c>
      <c r="H29" s="55"/>
      <c r="I29" s="16" t="s">
        <v>263</v>
      </c>
      <c r="J29" s="16" t="s">
        <v>266</v>
      </c>
      <c r="K29" s="16" t="s">
        <v>263</v>
      </c>
    </row>
    <row r="30" spans="1:11" ht="12">
      <c r="A30" s="14" t="s">
        <v>241</v>
      </c>
      <c r="B30" s="14" t="s">
        <v>243</v>
      </c>
      <c r="C30" s="18"/>
      <c r="D30" s="14" t="s">
        <v>248</v>
      </c>
      <c r="E30" s="14" t="s">
        <v>251</v>
      </c>
      <c r="F30" s="14" t="s">
        <v>254</v>
      </c>
      <c r="G30" s="16"/>
      <c r="H30" s="16" t="s">
        <v>260</v>
      </c>
      <c r="I30" s="14" t="s">
        <v>264</v>
      </c>
      <c r="J30" s="14" t="s">
        <v>267</v>
      </c>
      <c r="K30" s="14" t="s">
        <v>271</v>
      </c>
    </row>
    <row r="31" spans="1:11" ht="12">
      <c r="A31" s="14" t="s">
        <v>242</v>
      </c>
      <c r="B31" s="14" t="s">
        <v>244</v>
      </c>
      <c r="C31" s="14" t="s">
        <v>247</v>
      </c>
      <c r="D31" s="14" t="s">
        <v>249</v>
      </c>
      <c r="E31" s="14" t="s">
        <v>252</v>
      </c>
      <c r="F31" s="14" t="s">
        <v>255</v>
      </c>
      <c r="G31" s="14" t="s">
        <v>258</v>
      </c>
      <c r="H31" s="14" t="s">
        <v>261</v>
      </c>
      <c r="I31" s="14" t="s">
        <v>265</v>
      </c>
      <c r="J31" s="14" t="s">
        <v>268</v>
      </c>
      <c r="K31" s="20" t="s">
        <v>272</v>
      </c>
    </row>
    <row r="32" spans="1:11" ht="12">
      <c r="A32" s="18"/>
      <c r="B32" s="14" t="s">
        <v>245</v>
      </c>
      <c r="C32" s="18"/>
      <c r="D32" s="14" t="s">
        <v>250</v>
      </c>
      <c r="E32" s="18"/>
      <c r="F32" s="14" t="s">
        <v>256</v>
      </c>
      <c r="G32" s="14" t="s">
        <v>259</v>
      </c>
      <c r="H32" s="14" t="s">
        <v>262</v>
      </c>
      <c r="I32" s="14" t="s">
        <v>256</v>
      </c>
      <c r="J32" s="14" t="s">
        <v>269</v>
      </c>
      <c r="K32" s="14" t="s">
        <v>273</v>
      </c>
    </row>
    <row r="33" spans="1:11" ht="12">
      <c r="A33" s="19"/>
      <c r="B33" s="15" t="s">
        <v>246</v>
      </c>
      <c r="C33" s="19"/>
      <c r="D33" s="19"/>
      <c r="E33" s="19"/>
      <c r="F33" s="19"/>
      <c r="G33" s="15"/>
      <c r="H33" s="15"/>
      <c r="I33" s="15"/>
      <c r="J33" s="15" t="s">
        <v>270</v>
      </c>
      <c r="K33" s="15"/>
    </row>
    <row r="34" spans="1:11" ht="12">
      <c r="A34" s="21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  <c r="G34" s="21">
        <v>7</v>
      </c>
      <c r="H34" s="21">
        <v>8</v>
      </c>
      <c r="I34" s="21">
        <v>9</v>
      </c>
      <c r="J34" s="21">
        <v>10</v>
      </c>
      <c r="K34" s="21">
        <v>11</v>
      </c>
    </row>
    <row r="35" spans="3:11" ht="15">
      <c r="C35" s="22" t="s">
        <v>274</v>
      </c>
      <c r="D35" s="56" t="str">
        <f>IF(Source!C12="1",Source!F24,Source!G24)</f>
        <v>Монтажные работы</v>
      </c>
      <c r="E35" s="57"/>
      <c r="F35" s="57"/>
      <c r="G35" s="57"/>
      <c r="H35" s="57"/>
      <c r="I35" s="57"/>
      <c r="J35" s="57"/>
      <c r="K35" s="57"/>
    </row>
    <row r="37" spans="1:11" ht="23.25">
      <c r="A37" s="23" t="str">
        <f>Source!E28</f>
        <v>1</v>
      </c>
      <c r="B37" s="23" t="s">
        <v>299</v>
      </c>
      <c r="C37" s="8" t="str">
        <f>Source!G28</f>
        <v>Аппаратура цветного телевидения. Устройство видеоконтрольное</v>
      </c>
      <c r="D37" s="24" t="str">
        <f>Source!H28</f>
        <v>1шт.</v>
      </c>
      <c r="E37" s="7">
        <f>ROUND(Source!I28,6)</f>
        <v>16</v>
      </c>
      <c r="F37" s="7"/>
      <c r="G37" s="7"/>
      <c r="H37" s="7"/>
      <c r="I37" s="7"/>
      <c r="J37" s="7" t="str">
        <f>Source!BO28</f>
        <v>м10-04-067-23</v>
      </c>
      <c r="K37" s="7"/>
    </row>
    <row r="38" spans="1:11" ht="12">
      <c r="A38" s="7"/>
      <c r="B38" s="7"/>
      <c r="C38" s="7" t="s">
        <v>275</v>
      </c>
      <c r="D38" s="7"/>
      <c r="E38" s="7"/>
      <c r="F38" s="11">
        <f>Source!AO28</f>
        <v>24.15</v>
      </c>
      <c r="G38" s="25" t="str">
        <f>Source!DG28</f>
        <v>*0,3</v>
      </c>
      <c r="H38" s="7"/>
      <c r="I38" s="11">
        <f>IF(Source!BA28&lt;&gt;0,Source!S28/Source!BA28,Source!S28)</f>
        <v>115.92005513439008</v>
      </c>
      <c r="J38" s="7">
        <f>Source!BA28</f>
        <v>14.51</v>
      </c>
      <c r="K38" s="11">
        <f>Source!S28</f>
        <v>1682</v>
      </c>
    </row>
    <row r="39" spans="1:11" ht="12">
      <c r="A39" s="7"/>
      <c r="B39" s="7"/>
      <c r="C39" s="7" t="s">
        <v>276</v>
      </c>
      <c r="D39" s="7"/>
      <c r="E39" s="7"/>
      <c r="F39" s="11">
        <f>Source!AM28</f>
        <v>0.9</v>
      </c>
      <c r="G39" s="25" t="str">
        <f>Source!DE28</f>
        <v>*0,3</v>
      </c>
      <c r="H39" s="7"/>
      <c r="I39" s="11">
        <f>IF(Source!BB28&lt;&gt;0,Source!Q28/Source!BB28,Source!Q28)</f>
        <v>4.320346320346321</v>
      </c>
      <c r="J39" s="7">
        <f>Source!BB28</f>
        <v>4.62</v>
      </c>
      <c r="K39" s="11">
        <f>Source!Q28</f>
        <v>19.96</v>
      </c>
    </row>
    <row r="40" spans="1:12" ht="12">
      <c r="A40" s="7"/>
      <c r="B40" s="7"/>
      <c r="C40" s="7" t="s">
        <v>277</v>
      </c>
      <c r="D40" s="7"/>
      <c r="E40" s="7"/>
      <c r="F40" s="7">
        <f>Source!AN28</f>
        <v>0.1</v>
      </c>
      <c r="G40" s="25" t="str">
        <f>Source!DF28</f>
        <v>*0,3</v>
      </c>
      <c r="H40" s="7"/>
      <c r="I40" s="28" t="str">
        <f>CONCATENATE("(",TEXT(+IF(J40&lt;&gt;0,Source!R28/J40,Source!R28),"0,00"),")")</f>
        <v>(0,48)</v>
      </c>
      <c r="J40" s="7">
        <f>Source!BS28</f>
        <v>14.51</v>
      </c>
      <c r="K40" s="27" t="str">
        <f>CONCATENATE("(",TEXT(+Source!R28,"0,00"),")")</f>
        <v>(6,96)</v>
      </c>
      <c r="L40">
        <f>IF(J40&lt;&gt;0,Source!R28/J40,Source!R28)</f>
        <v>0.47966919365954513</v>
      </c>
    </row>
    <row r="41" spans="1:11" ht="25.5" customHeight="1">
      <c r="A41" s="23" t="str">
        <f>Source!E29</f>
        <v>1,1</v>
      </c>
      <c r="B41" s="23" t="str">
        <f>Source!F29</f>
        <v>Прайс</v>
      </c>
      <c r="C41" s="8" t="str">
        <f>Source!G29</f>
        <v>Видеокамера AHD цветная уличная со встроенной ИК-подсветкой AHD-H014.0(3.6)</v>
      </c>
      <c r="D41" s="24" t="str">
        <f>Source!H29</f>
        <v>шт.</v>
      </c>
      <c r="E41" s="7">
        <f>ROUND(Source!I29,6)</f>
        <v>6</v>
      </c>
      <c r="F41" s="11">
        <f>IF(Source!AL29=0,Source!AK29,Source!AL29)</f>
        <v>2862</v>
      </c>
      <c r="G41" s="25">
        <f>Source!DD29</f>
      </c>
      <c r="H41" s="7"/>
      <c r="I41" s="11">
        <f>IF(Source!BC29&lt;&gt;0,Source!O29/Source!BC29,Source!O29)</f>
        <v>17172</v>
      </c>
      <c r="J41" s="7">
        <f>Source!BC29</f>
        <v>1</v>
      </c>
      <c r="K41" s="11">
        <f>Source!O29</f>
        <v>17172</v>
      </c>
    </row>
    <row r="42" spans="1:11" ht="23.25">
      <c r="A42" s="23" t="str">
        <f>Source!E30</f>
        <v>1,2</v>
      </c>
      <c r="B42" s="23" t="str">
        <f>Source!F30</f>
        <v>Прайс</v>
      </c>
      <c r="C42" s="8" t="str">
        <f>Source!G30</f>
        <v>Видеокамера AHD цветная купольная с ИК-подсветкой AHD-H024.0(3.6)</v>
      </c>
      <c r="D42" s="24" t="str">
        <f>Source!H30</f>
        <v>шт.</v>
      </c>
      <c r="E42" s="7">
        <f>ROUND(Source!I30,6)</f>
        <v>10</v>
      </c>
      <c r="F42" s="11">
        <f>IF(Source!AL30=0,Source!AK30,Source!AL30)</f>
        <v>2978</v>
      </c>
      <c r="G42" s="25">
        <f>Source!DD30</f>
      </c>
      <c r="H42" s="7"/>
      <c r="I42" s="11">
        <f>IF(Source!BC30&lt;&gt;0,Source!O30/Source!BC30,Source!O30)</f>
        <v>29780</v>
      </c>
      <c r="J42" s="7">
        <f>Source!BC30</f>
        <v>1</v>
      </c>
      <c r="K42" s="11">
        <f>Source!O30</f>
        <v>29780</v>
      </c>
    </row>
    <row r="43" spans="1:11" ht="12">
      <c r="A43" s="7"/>
      <c r="B43" s="7"/>
      <c r="C43" s="7" t="s">
        <v>278</v>
      </c>
      <c r="D43" s="7" t="s">
        <v>279</v>
      </c>
      <c r="E43" s="7">
        <f>Source!BZ28</f>
        <v>92</v>
      </c>
      <c r="F43" s="7"/>
      <c r="G43" s="7"/>
      <c r="H43" s="7"/>
      <c r="I43" s="11">
        <f>ROUND((E43/100)*((Source!S28/IF(Source!BA28&lt;&gt;0,Source!BA28,1))+(Source!R28/IF(Source!BS28&lt;&gt;0,Source!BS28,1))),2)</f>
        <v>107.09</v>
      </c>
      <c r="J43" s="7">
        <f>Source!AT28</f>
        <v>86.47999999999999</v>
      </c>
      <c r="K43" s="11">
        <f>Source!X28</f>
        <v>1460.61</v>
      </c>
    </row>
    <row r="44" spans="1:11" ht="12">
      <c r="A44" s="7"/>
      <c r="B44" s="7"/>
      <c r="C44" s="7" t="s">
        <v>280</v>
      </c>
      <c r="D44" s="7" t="s">
        <v>279</v>
      </c>
      <c r="E44" s="7">
        <f>Source!CA28</f>
        <v>65</v>
      </c>
      <c r="F44" s="7"/>
      <c r="G44" s="7"/>
      <c r="H44" s="7"/>
      <c r="I44" s="11">
        <f>ROUND((E44/100)*((Source!S28/IF(Source!BA28&lt;&gt;0,Source!BA28,1))+(Source!R28/IF(Source!BS28&lt;&gt;0,Source!BS28,1))),2)</f>
        <v>75.66</v>
      </c>
      <c r="J44" s="7">
        <f>Source!AU28</f>
        <v>65</v>
      </c>
      <c r="K44" s="11">
        <f>Source!Y28</f>
        <v>1097.82</v>
      </c>
    </row>
    <row r="45" spans="1:11" ht="12">
      <c r="A45" s="29"/>
      <c r="B45" s="29"/>
      <c r="C45" s="29" t="s">
        <v>281</v>
      </c>
      <c r="D45" s="29" t="s">
        <v>282</v>
      </c>
      <c r="E45" s="29">
        <f>Source!AQ28</f>
        <v>2.18</v>
      </c>
      <c r="F45" s="29"/>
      <c r="G45" s="30" t="str">
        <f>Source!DI28</f>
        <v>*0,3</v>
      </c>
      <c r="H45" s="29"/>
      <c r="I45" s="31">
        <f>Source!U28</f>
        <v>10.464</v>
      </c>
      <c r="J45" s="29"/>
      <c r="K45" s="29"/>
    </row>
    <row r="46" spans="9:13" ht="12.75">
      <c r="I46" s="32">
        <f>IF(Source!BA28&lt;&gt;0,Source!S28/Source!BA28,Source!S28)+IF(Source!BB28&lt;&gt;0,Source!Q28/Source!BB28,Source!Q28)+SUM(I41:I44)</f>
        <v>47254.990401454736</v>
      </c>
      <c r="J46" s="33"/>
      <c r="K46" s="32">
        <f>Source!S28+Source!Q28+SUM(K41:K44)</f>
        <v>51212.39</v>
      </c>
      <c r="L46" s="26">
        <f>IF(Source!BA28&lt;&gt;0,Source!S28/Source!BA28,Source!S28)</f>
        <v>115.92005513439008</v>
      </c>
      <c r="M46" s="26">
        <f>I46</f>
        <v>47254.990401454736</v>
      </c>
    </row>
    <row r="47" spans="1:11" ht="24">
      <c r="A47" s="23" t="str">
        <f>Source!E31</f>
        <v>2</v>
      </c>
      <c r="B47" s="23" t="s">
        <v>300</v>
      </c>
      <c r="C47" s="8" t="str">
        <f>Source!G31</f>
        <v>Устройство цифровой регистрации</v>
      </c>
      <c r="D47" s="24" t="str">
        <f>Source!H31</f>
        <v>1устройств</v>
      </c>
      <c r="E47" s="7">
        <f>ROUND(Source!I31,6)</f>
        <v>1</v>
      </c>
      <c r="F47" s="7"/>
      <c r="G47" s="7"/>
      <c r="H47" s="7"/>
      <c r="I47" s="7"/>
      <c r="J47" s="7" t="str">
        <f>Source!BO31</f>
        <v>м10-04-087-14</v>
      </c>
      <c r="K47" s="7"/>
    </row>
    <row r="48" spans="1:11" ht="12">
      <c r="A48" s="7"/>
      <c r="B48" s="7"/>
      <c r="C48" s="7" t="s">
        <v>275</v>
      </c>
      <c r="D48" s="7"/>
      <c r="E48" s="7"/>
      <c r="F48" s="11">
        <f>Source!AO31</f>
        <v>72.56</v>
      </c>
      <c r="G48" s="25" t="str">
        <f>Source!DG31</f>
        <v>*0,3</v>
      </c>
      <c r="H48" s="7"/>
      <c r="I48" s="11">
        <f>IF(Source!BA31&lt;&gt;0,Source!S31/Source!BA31,Source!S31)</f>
        <v>21.767746381805654</v>
      </c>
      <c r="J48" s="7">
        <f>Source!BA31</f>
        <v>14.51</v>
      </c>
      <c r="K48" s="11">
        <f>Source!S31</f>
        <v>315.85</v>
      </c>
    </row>
    <row r="49" spans="1:11" ht="12">
      <c r="A49" s="7"/>
      <c r="B49" s="7"/>
      <c r="C49" s="7" t="s">
        <v>283</v>
      </c>
      <c r="D49" s="7"/>
      <c r="E49" s="7"/>
      <c r="F49" s="11">
        <f>Source!AL31</f>
        <v>12.95</v>
      </c>
      <c r="G49" s="25">
        <f>Source!DD31</f>
      </c>
      <c r="H49" s="7"/>
      <c r="I49" s="11">
        <f>IF(Source!BC31&lt;&gt;0,Source!P31/Source!BC31,Source!P31)</f>
        <v>12.950248756218908</v>
      </c>
      <c r="J49" s="7">
        <f>Source!BC31</f>
        <v>2.01</v>
      </c>
      <c r="K49" s="11">
        <f>Source!P31</f>
        <v>26.03</v>
      </c>
    </row>
    <row r="50" spans="1:11" ht="23.25">
      <c r="A50" s="23" t="str">
        <f>Source!E32</f>
        <v>2,1</v>
      </c>
      <c r="B50" s="23" t="str">
        <f>Source!F32</f>
        <v>Прайс</v>
      </c>
      <c r="C50" s="8" t="str">
        <f>Source!G32</f>
        <v>Видеорегистратор мультиформатный 32-канальный AHDR-2322N_H.265</v>
      </c>
      <c r="D50" s="24" t="str">
        <f>Source!H32</f>
        <v>шт.</v>
      </c>
      <c r="E50" s="7">
        <f>ROUND(Source!I32,6)</f>
        <v>1</v>
      </c>
      <c r="F50" s="11">
        <f>IF(Source!AL32=0,Source!AK32,Source!AL32)</f>
        <v>44270.19</v>
      </c>
      <c r="G50" s="25">
        <f>Source!DD32</f>
      </c>
      <c r="H50" s="7"/>
      <c r="I50" s="11">
        <f>IF(Source!BC32&lt;&gt;0,Source!O32/Source!BC32,Source!O32)</f>
        <v>44270.19</v>
      </c>
      <c r="J50" s="7">
        <f>Source!BC32</f>
        <v>1</v>
      </c>
      <c r="K50" s="11">
        <f>Source!O32</f>
        <v>44270.19</v>
      </c>
    </row>
    <row r="51" spans="1:11" ht="12">
      <c r="A51" s="7"/>
      <c r="B51" s="7"/>
      <c r="C51" s="7" t="s">
        <v>278</v>
      </c>
      <c r="D51" s="7" t="s">
        <v>279</v>
      </c>
      <c r="E51" s="7">
        <f>Source!BZ31</f>
        <v>92</v>
      </c>
      <c r="F51" s="7"/>
      <c r="G51" s="7"/>
      <c r="H51" s="7"/>
      <c r="I51" s="11">
        <f>ROUND((E51/100)*((Source!S31/IF(Source!BA31&lt;&gt;0,Source!BA31,1))+(Source!R31/IF(Source!BS31&lt;&gt;0,Source!BS31,1))),2)</f>
        <v>20.03</v>
      </c>
      <c r="J51" s="7">
        <f>Source!AT31</f>
        <v>86.47999999999999</v>
      </c>
      <c r="K51" s="11">
        <f>Source!X31</f>
        <v>273.15</v>
      </c>
    </row>
    <row r="52" spans="1:11" ht="12">
      <c r="A52" s="7"/>
      <c r="B52" s="7"/>
      <c r="C52" s="7" t="s">
        <v>280</v>
      </c>
      <c r="D52" s="7" t="s">
        <v>279</v>
      </c>
      <c r="E52" s="7">
        <f>Source!CA31</f>
        <v>65</v>
      </c>
      <c r="F52" s="7"/>
      <c r="G52" s="7"/>
      <c r="H52" s="7"/>
      <c r="I52" s="11">
        <f>ROUND((E52/100)*((Source!S31/IF(Source!BA31&lt;&gt;0,Source!BA31,1))+(Source!R31/IF(Source!BS31&lt;&gt;0,Source!BS31,1))),2)</f>
        <v>14.15</v>
      </c>
      <c r="J52" s="7">
        <f>Source!AU31</f>
        <v>65</v>
      </c>
      <c r="K52" s="11">
        <f>Source!Y31</f>
        <v>205.3</v>
      </c>
    </row>
    <row r="53" spans="1:11" ht="12">
      <c r="A53" s="29"/>
      <c r="B53" s="29"/>
      <c r="C53" s="29" t="s">
        <v>281</v>
      </c>
      <c r="D53" s="29" t="s">
        <v>282</v>
      </c>
      <c r="E53" s="29">
        <f>Source!AQ31</f>
        <v>8</v>
      </c>
      <c r="F53" s="29"/>
      <c r="G53" s="30" t="str">
        <f>Source!DI31</f>
        <v>*0,3</v>
      </c>
      <c r="H53" s="29"/>
      <c r="I53" s="31">
        <f>Source!U31</f>
        <v>2.4</v>
      </c>
      <c r="J53" s="29"/>
      <c r="K53" s="29"/>
    </row>
    <row r="54" spans="9:13" ht="12.75">
      <c r="I54" s="32">
        <f>IF(Source!BA31&lt;&gt;0,Source!S31/Source!BA31,Source!S31)+IF(Source!BB31&lt;&gt;0,Source!Q31/Source!BB31,Source!Q31)+SUM(I49:I52)</f>
        <v>44339.08799513803</v>
      </c>
      <c r="J54" s="33"/>
      <c r="K54" s="32">
        <f>Source!S31+Source!Q31+SUM(K49:K52)</f>
        <v>45090.520000000004</v>
      </c>
      <c r="L54" s="26">
        <f>IF(Source!BA31&lt;&gt;0,Source!S31/Source!BA31,Source!S31)</f>
        <v>21.767746381805654</v>
      </c>
      <c r="M54" s="26">
        <f>I54</f>
        <v>44339.08799513803</v>
      </c>
    </row>
    <row r="55" spans="1:11" ht="12.75">
      <c r="A55" s="23" t="str">
        <f>Source!E33</f>
        <v>3</v>
      </c>
      <c r="B55" s="23" t="s">
        <v>301</v>
      </c>
      <c r="C55" s="8" t="str">
        <f>Source!G33</f>
        <v>Блок масса, кг, до: 5-жест.диск</v>
      </c>
      <c r="D55" s="24" t="str">
        <f>Source!H33</f>
        <v>шт.</v>
      </c>
      <c r="E55" s="7">
        <f>ROUND(Source!I33,6)</f>
        <v>1</v>
      </c>
      <c r="F55" s="7"/>
      <c r="G55" s="7"/>
      <c r="H55" s="7"/>
      <c r="I55" s="7"/>
      <c r="J55" s="7" t="str">
        <f>Source!BO33</f>
        <v>м11-04-008-1</v>
      </c>
      <c r="K55" s="7"/>
    </row>
    <row r="56" spans="1:11" ht="12">
      <c r="A56" s="7"/>
      <c r="B56" s="7"/>
      <c r="C56" s="7" t="s">
        <v>275</v>
      </c>
      <c r="D56" s="7"/>
      <c r="E56" s="7"/>
      <c r="F56" s="11">
        <f>Source!AO33</f>
        <v>8.88</v>
      </c>
      <c r="G56" s="25" t="str">
        <f>Source!DG33</f>
        <v>*0,3</v>
      </c>
      <c r="H56" s="7"/>
      <c r="I56" s="11">
        <f>IF(Source!BA33&lt;&gt;0,Source!S33/Source!BA33,Source!S33)</f>
        <v>2.66368022053756</v>
      </c>
      <c r="J56" s="7">
        <f>Source!BA33</f>
        <v>14.51</v>
      </c>
      <c r="K56" s="11">
        <f>Source!S33</f>
        <v>38.65</v>
      </c>
    </row>
    <row r="57" spans="1:11" ht="12">
      <c r="A57" s="7"/>
      <c r="B57" s="7"/>
      <c r="C57" s="7" t="s">
        <v>276</v>
      </c>
      <c r="D57" s="7"/>
      <c r="E57" s="7"/>
      <c r="F57" s="11">
        <f>Source!AM33</f>
        <v>0.75</v>
      </c>
      <c r="G57" s="25" t="str">
        <f>Source!DE33</f>
        <v>*0,3</v>
      </c>
      <c r="H57" s="7"/>
      <c r="I57" s="11">
        <f>IF(Source!BB33&lt;&gt;0,Source!Q33/Source!BB33,Source!Q33)</f>
        <v>0.2244165170556553</v>
      </c>
      <c r="J57" s="7">
        <f>Source!BB33</f>
        <v>5.57</v>
      </c>
      <c r="K57" s="11">
        <f>Source!Q33</f>
        <v>1.25</v>
      </c>
    </row>
    <row r="58" spans="1:11" ht="24" customHeight="1">
      <c r="A58" s="23" t="str">
        <f>Source!E34</f>
        <v>3,1</v>
      </c>
      <c r="B58" s="23" t="str">
        <f>Source!F34</f>
        <v>Прайс</v>
      </c>
      <c r="C58" s="8" t="str">
        <f>Source!G34</f>
        <v>Жесткий диск HDD 4000 GB (4 TB) SATA-III Barracuda</v>
      </c>
      <c r="D58" s="24" t="str">
        <f>Source!H34</f>
        <v>шт.</v>
      </c>
      <c r="E58" s="7">
        <f>ROUND(Source!I34,6)</f>
        <v>1</v>
      </c>
      <c r="F58" s="11">
        <f>IF(Source!AL34=0,Source!AK34,Source!AL34)</f>
        <v>8539.45</v>
      </c>
      <c r="G58" s="25">
        <f>Source!DD34</f>
      </c>
      <c r="H58" s="7"/>
      <c r="I58" s="11">
        <f>IF(Source!BC34&lt;&gt;0,Source!O34/Source!BC34,Source!O34)</f>
        <v>8539.45</v>
      </c>
      <c r="J58" s="7">
        <f>Source!BC34</f>
        <v>1</v>
      </c>
      <c r="K58" s="11">
        <f>Source!O34</f>
        <v>8539.45</v>
      </c>
    </row>
    <row r="59" spans="1:11" ht="12">
      <c r="A59" s="7"/>
      <c r="B59" s="7"/>
      <c r="C59" s="7" t="s">
        <v>278</v>
      </c>
      <c r="D59" s="7" t="s">
        <v>279</v>
      </c>
      <c r="E59" s="7">
        <f>Source!BZ33</f>
        <v>92</v>
      </c>
      <c r="F59" s="7"/>
      <c r="G59" s="7"/>
      <c r="H59" s="7"/>
      <c r="I59" s="11">
        <f>ROUND((E59/100)*((Source!S33/IF(Source!BA33&lt;&gt;0,Source!BA33,1))+(Source!R33/IF(Source!BS33&lt;&gt;0,Source!BS33,1))),2)</f>
        <v>2.45</v>
      </c>
      <c r="J59" s="7">
        <f>Source!AT33</f>
        <v>86.47999999999999</v>
      </c>
      <c r="K59" s="11">
        <f>Source!X33</f>
        <v>33.42</v>
      </c>
    </row>
    <row r="60" spans="1:11" ht="12">
      <c r="A60" s="7"/>
      <c r="B60" s="7"/>
      <c r="C60" s="7" t="s">
        <v>280</v>
      </c>
      <c r="D60" s="7" t="s">
        <v>279</v>
      </c>
      <c r="E60" s="7">
        <f>Source!CA33</f>
        <v>65</v>
      </c>
      <c r="F60" s="7"/>
      <c r="G60" s="7"/>
      <c r="H60" s="7"/>
      <c r="I60" s="11">
        <f>ROUND((E60/100)*((Source!S33/IF(Source!BA33&lt;&gt;0,Source!BA33,1))+(Source!R33/IF(Source!BS33&lt;&gt;0,Source!BS33,1))),2)</f>
        <v>1.73</v>
      </c>
      <c r="J60" s="7">
        <f>Source!AU33</f>
        <v>65</v>
      </c>
      <c r="K60" s="11">
        <f>Source!Y33</f>
        <v>25.12</v>
      </c>
    </row>
    <row r="61" spans="1:11" ht="12">
      <c r="A61" s="29"/>
      <c r="B61" s="29"/>
      <c r="C61" s="29" t="s">
        <v>281</v>
      </c>
      <c r="D61" s="29" t="s">
        <v>282</v>
      </c>
      <c r="E61" s="29">
        <f>Source!AQ33</f>
        <v>1.03</v>
      </c>
      <c r="F61" s="29"/>
      <c r="G61" s="30" t="str">
        <f>Source!DI33</f>
        <v>*0,3</v>
      </c>
      <c r="H61" s="29"/>
      <c r="I61" s="31">
        <f>Source!U33</f>
        <v>0.309</v>
      </c>
      <c r="J61" s="29"/>
      <c r="K61" s="29"/>
    </row>
    <row r="62" spans="9:13" ht="12.75">
      <c r="I62" s="32">
        <f>IF(Source!BA33&lt;&gt;0,Source!S33/Source!BA33,Source!S33)+IF(Source!BB33&lt;&gt;0,Source!Q33/Source!BB33,Source!Q33)+SUM(I58:I60)</f>
        <v>8546.518096737595</v>
      </c>
      <c r="J62" s="33"/>
      <c r="K62" s="32">
        <f>Source!S33+Source!Q33+SUM(K58:K60)</f>
        <v>8637.890000000001</v>
      </c>
      <c r="L62" s="26">
        <f>IF(Source!BA33&lt;&gt;0,Source!S33/Source!BA33,Source!S33)</f>
        <v>2.66368022053756</v>
      </c>
      <c r="M62" s="26">
        <f>I62</f>
        <v>8546.518096737595</v>
      </c>
    </row>
    <row r="63" spans="1:11" ht="23.25">
      <c r="A63" s="23" t="str">
        <f>Source!E35</f>
        <v>4</v>
      </c>
      <c r="B63" s="23" t="s">
        <v>302</v>
      </c>
      <c r="C63" s="8" t="str">
        <f>Source!G35</f>
        <v>Устройства ультразвуковые блок питания и контроля</v>
      </c>
      <c r="D63" s="24" t="str">
        <f>Source!H35</f>
        <v>1шт.</v>
      </c>
      <c r="E63" s="7">
        <f>ROUND(Source!I35,6)</f>
        <v>3</v>
      </c>
      <c r="F63" s="7"/>
      <c r="G63" s="7"/>
      <c r="H63" s="7"/>
      <c r="I63" s="7"/>
      <c r="J63" s="7" t="str">
        <f>Source!BO35</f>
        <v>м10-08-003-3</v>
      </c>
      <c r="K63" s="7"/>
    </row>
    <row r="64" spans="1:11" ht="12">
      <c r="A64" s="7"/>
      <c r="B64" s="7"/>
      <c r="C64" s="7" t="s">
        <v>275</v>
      </c>
      <c r="D64" s="7"/>
      <c r="E64" s="7"/>
      <c r="F64" s="11">
        <f>Source!AO35</f>
        <v>51.05</v>
      </c>
      <c r="G64" s="25" t="str">
        <f>Source!DG35</f>
        <v>*0,3</v>
      </c>
      <c r="H64" s="7"/>
      <c r="I64" s="11">
        <f>IF(Source!BA35&lt;&gt;0,Source!S35/Source!BA35,Source!S35)</f>
        <v>45.944865609924186</v>
      </c>
      <c r="J64" s="7">
        <f>Source!BA35</f>
        <v>14.51</v>
      </c>
      <c r="K64" s="11">
        <f>Source!S35</f>
        <v>666.66</v>
      </c>
    </row>
    <row r="65" spans="1:11" ht="12">
      <c r="A65" s="7"/>
      <c r="B65" s="7"/>
      <c r="C65" s="7" t="s">
        <v>276</v>
      </c>
      <c r="D65" s="7"/>
      <c r="E65" s="7"/>
      <c r="F65" s="11">
        <f>Source!AM35</f>
        <v>0.25</v>
      </c>
      <c r="G65" s="25" t="str">
        <f>Source!DE35</f>
        <v>*0,3</v>
      </c>
      <c r="H65" s="7"/>
      <c r="I65" s="11">
        <f>IF(Source!BB35&lt;&gt;0,Source!Q35/Source!BB35,Source!Q35)</f>
        <v>0.2236842105263158</v>
      </c>
      <c r="J65" s="7">
        <f>Source!BB35</f>
        <v>3.04</v>
      </c>
      <c r="K65" s="11">
        <f>Source!Q35</f>
        <v>0.68</v>
      </c>
    </row>
    <row r="66" spans="1:11" ht="12">
      <c r="A66" s="7"/>
      <c r="B66" s="7"/>
      <c r="C66" s="7" t="s">
        <v>283</v>
      </c>
      <c r="D66" s="7"/>
      <c r="E66" s="7"/>
      <c r="F66" s="11">
        <f>Source!AL35</f>
        <v>3.67</v>
      </c>
      <c r="G66" s="25">
        <f>Source!DD35</f>
      </c>
      <c r="H66" s="7"/>
      <c r="I66" s="11">
        <f>IF(Source!BC35&lt;&gt;0,Source!P35/Source!BC35,Source!P35)</f>
        <v>11.010840108401085</v>
      </c>
      <c r="J66" s="7">
        <f>Source!BC35</f>
        <v>3.69</v>
      </c>
      <c r="K66" s="11">
        <f>Source!P35</f>
        <v>40.63</v>
      </c>
    </row>
    <row r="67" spans="1:11" ht="23.25" customHeight="1">
      <c r="A67" s="23" t="str">
        <f>Source!E36</f>
        <v>4,1</v>
      </c>
      <c r="B67" s="23" t="str">
        <f>Source!F36</f>
        <v>Прайс</v>
      </c>
      <c r="C67" s="8" t="str">
        <f>Source!G36</f>
        <v>Корпус пластиковый специализированный для объектового оборудования</v>
      </c>
      <c r="D67" s="24" t="str">
        <f>Source!H36</f>
        <v>шт.</v>
      </c>
      <c r="E67" s="7">
        <f>ROUND(Source!I36,6)</f>
        <v>1</v>
      </c>
      <c r="F67" s="11">
        <f>IF(Source!AL36=0,Source!AK36,Source!AL36)</f>
        <v>1000</v>
      </c>
      <c r="G67" s="25">
        <f>Source!DD36</f>
      </c>
      <c r="H67" s="7"/>
      <c r="I67" s="11">
        <f>IF(Source!BC36&lt;&gt;0,Source!O36/Source!BC36,Source!O36)</f>
        <v>1000</v>
      </c>
      <c r="J67" s="7">
        <f>Source!BC36</f>
        <v>1</v>
      </c>
      <c r="K67" s="11">
        <f>Source!O36</f>
        <v>1000</v>
      </c>
    </row>
    <row r="68" spans="1:11" ht="23.25">
      <c r="A68" s="23" t="str">
        <f>Source!E37</f>
        <v>4,2</v>
      </c>
      <c r="B68" s="23" t="str">
        <f>Source!F37</f>
        <v>Прайс</v>
      </c>
      <c r="C68" s="8" t="str">
        <f>Source!G37</f>
        <v>Источник стабилизированного питания 12/8.0 (Optimus)</v>
      </c>
      <c r="D68" s="24" t="str">
        <f>Source!H37</f>
        <v>шт.</v>
      </c>
      <c r="E68" s="7">
        <f>ROUND(Source!I37,6)</f>
        <v>2</v>
      </c>
      <c r="F68" s="11">
        <f>IF(Source!AL37=0,Source!AK37,Source!AL37)</f>
        <v>1311</v>
      </c>
      <c r="G68" s="25">
        <f>Source!DD37</f>
      </c>
      <c r="H68" s="7"/>
      <c r="I68" s="11">
        <f>IF(Source!BC37&lt;&gt;0,Source!O37/Source!BC37,Source!O37)</f>
        <v>2622</v>
      </c>
      <c r="J68" s="7">
        <f>Source!BC37</f>
        <v>1</v>
      </c>
      <c r="K68" s="11">
        <f>Source!O37</f>
        <v>2622</v>
      </c>
    </row>
    <row r="69" spans="1:11" ht="12">
      <c r="A69" s="7"/>
      <c r="B69" s="7"/>
      <c r="C69" s="7" t="s">
        <v>278</v>
      </c>
      <c r="D69" s="7" t="s">
        <v>279</v>
      </c>
      <c r="E69" s="7">
        <f>Source!BZ35</f>
        <v>80</v>
      </c>
      <c r="F69" s="7"/>
      <c r="G69" s="7"/>
      <c r="H69" s="7"/>
      <c r="I69" s="11">
        <f>ROUND((E69/100)*((Source!S35/IF(Source!BA35&lt;&gt;0,Source!BA35,1))+(Source!R35/IF(Source!BS35&lt;&gt;0,Source!BS35,1))),2)</f>
        <v>36.76</v>
      </c>
      <c r="J69" s="7">
        <f>Source!AT35</f>
        <v>75.19999999999999</v>
      </c>
      <c r="K69" s="11">
        <f>Source!X35</f>
        <v>501.33</v>
      </c>
    </row>
    <row r="70" spans="1:11" ht="12">
      <c r="A70" s="7"/>
      <c r="B70" s="7"/>
      <c r="C70" s="7" t="s">
        <v>280</v>
      </c>
      <c r="D70" s="7" t="s">
        <v>279</v>
      </c>
      <c r="E70" s="7">
        <f>Source!CA35</f>
        <v>60</v>
      </c>
      <c r="F70" s="7"/>
      <c r="G70" s="7"/>
      <c r="H70" s="7"/>
      <c r="I70" s="11">
        <f>ROUND((E70/100)*((Source!S35/IF(Source!BA35&lt;&gt;0,Source!BA35,1))+(Source!R35/IF(Source!BS35&lt;&gt;0,Source!BS35,1))),2)</f>
        <v>27.57</v>
      </c>
      <c r="J70" s="7">
        <f>Source!AU35</f>
        <v>60</v>
      </c>
      <c r="K70" s="11">
        <f>Source!Y35</f>
        <v>400</v>
      </c>
    </row>
    <row r="71" spans="1:11" ht="12">
      <c r="A71" s="29"/>
      <c r="B71" s="29"/>
      <c r="C71" s="29" t="s">
        <v>281</v>
      </c>
      <c r="D71" s="29" t="s">
        <v>282</v>
      </c>
      <c r="E71" s="29">
        <f>Source!AQ35</f>
        <v>5</v>
      </c>
      <c r="F71" s="29"/>
      <c r="G71" s="30" t="str">
        <f>Source!DI35</f>
        <v>*0,3</v>
      </c>
      <c r="H71" s="29"/>
      <c r="I71" s="31">
        <f>Source!U35</f>
        <v>4.5</v>
      </c>
      <c r="J71" s="29"/>
      <c r="K71" s="29"/>
    </row>
    <row r="72" spans="9:13" ht="12.75">
      <c r="I72" s="32">
        <f>IF(Source!BA35&lt;&gt;0,Source!S35/Source!BA35,Source!S35)+IF(Source!BB35&lt;&gt;0,Source!Q35/Source!BB35,Source!Q35)+SUM(I66:I70)</f>
        <v>3743.509389928852</v>
      </c>
      <c r="J72" s="33"/>
      <c r="K72" s="32">
        <f>Source!S35+Source!Q35+SUM(K66:K70)</f>
        <v>5231.3</v>
      </c>
      <c r="L72" s="26">
        <f>IF(Source!BA35&lt;&gt;0,Source!S35/Source!BA35,Source!S35)</f>
        <v>45.944865609924186</v>
      </c>
      <c r="M72" s="26">
        <f>I72</f>
        <v>3743.509389928852</v>
      </c>
    </row>
    <row r="73" spans="1:11" ht="12.75">
      <c r="A73" s="41">
        <f>Source!E39</f>
        <v>5</v>
      </c>
      <c r="B73" s="23" t="s">
        <v>303</v>
      </c>
      <c r="C73" s="8" t="str">
        <f>Source!G39</f>
        <v>Аппарат настольный, масса, т, до: 0,015</v>
      </c>
      <c r="D73" s="24" t="str">
        <f>Source!H39</f>
        <v>шт.</v>
      </c>
      <c r="E73" s="7">
        <f>ROUND(Source!I39,6)</f>
        <v>1</v>
      </c>
      <c r="F73" s="7"/>
      <c r="G73" s="7"/>
      <c r="H73" s="7"/>
      <c r="I73" s="7"/>
      <c r="J73" s="7" t="str">
        <f>Source!BO39</f>
        <v>м11-04-002-1</v>
      </c>
      <c r="K73" s="7"/>
    </row>
    <row r="74" spans="1:11" ht="12">
      <c r="A74" s="42"/>
      <c r="B74" s="7"/>
      <c r="C74" s="7" t="s">
        <v>275</v>
      </c>
      <c r="D74" s="7"/>
      <c r="E74" s="7"/>
      <c r="F74" s="11">
        <f>Source!AO39</f>
        <v>8.79</v>
      </c>
      <c r="G74" s="25" t="str">
        <f>Source!DG39</f>
        <v>*0,3</v>
      </c>
      <c r="H74" s="7"/>
      <c r="I74" s="11">
        <f>IF(Source!BA39&lt;&gt;0,Source!S39/Source!BA39,Source!S39)</f>
        <v>2.636802205375603</v>
      </c>
      <c r="J74" s="7">
        <f>Source!BA39</f>
        <v>14.51</v>
      </c>
      <c r="K74" s="11">
        <f>Source!S39</f>
        <v>38.26</v>
      </c>
    </row>
    <row r="75" spans="1:11" ht="12">
      <c r="A75" s="42"/>
      <c r="B75" s="7"/>
      <c r="C75" s="7" t="s">
        <v>276</v>
      </c>
      <c r="D75" s="7"/>
      <c r="E75" s="7"/>
      <c r="F75" s="11">
        <f>Source!AM39</f>
        <v>12.06</v>
      </c>
      <c r="G75" s="25" t="str">
        <f>Source!DE39</f>
        <v>*0,3</v>
      </c>
      <c r="H75" s="7"/>
      <c r="I75" s="11">
        <f>IF(Source!BB39&lt;&gt;0,Source!Q39/Source!BB39,Source!Q39)</f>
        <v>3.618018018018018</v>
      </c>
      <c r="J75" s="7">
        <f>Source!BB39</f>
        <v>5.55</v>
      </c>
      <c r="K75" s="11">
        <f>Source!Q39</f>
        <v>20.08</v>
      </c>
    </row>
    <row r="76" spans="1:11" ht="12.75">
      <c r="A76" s="41">
        <f>Source!E40</f>
        <v>5.1</v>
      </c>
      <c r="B76" s="23" t="str">
        <f>Source!F40</f>
        <v>Прайс</v>
      </c>
      <c r="C76" s="8" t="str">
        <f>Source!G40</f>
        <v>Монитор ЖК 21.5" Dell SE2216H черный</v>
      </c>
      <c r="D76" s="24" t="str">
        <f>Source!H40</f>
        <v>шт.</v>
      </c>
      <c r="E76" s="7">
        <f>ROUND(Source!I40,6)</f>
        <v>1</v>
      </c>
      <c r="F76" s="11">
        <f>IF(Source!AL40=0,Source!AK40,Source!AL40)</f>
        <v>7471.41</v>
      </c>
      <c r="G76" s="25">
        <f>Source!DD40</f>
      </c>
      <c r="H76" s="7"/>
      <c r="I76" s="11">
        <f>IF(Source!BC40&lt;&gt;0,Source!O40/Source!BC40,Source!O40)</f>
        <v>7471.41</v>
      </c>
      <c r="J76" s="7">
        <f>Source!BC40</f>
        <v>1</v>
      </c>
      <c r="K76" s="11">
        <f>Source!O40</f>
        <v>7471.41</v>
      </c>
    </row>
    <row r="77" spans="1:11" ht="12.75">
      <c r="A77" s="41">
        <f>Source!E41</f>
        <v>5.2</v>
      </c>
      <c r="B77" s="23" t="str">
        <f>Source!F41</f>
        <v>Прайс</v>
      </c>
      <c r="C77" s="8" t="str">
        <f>Source!G41</f>
        <v>Разъем BNC, КВК-П+2х0,75 обжим</v>
      </c>
      <c r="D77" s="24" t="str">
        <f>Source!H41</f>
        <v>шт.</v>
      </c>
      <c r="E77" s="7">
        <f>ROUND(Source!I41,6)</f>
        <v>32</v>
      </c>
      <c r="F77" s="11">
        <f>IF(Source!AL41=0,Source!AK41,Source!AL41)</f>
        <v>45</v>
      </c>
      <c r="G77" s="25">
        <f>Source!DD41</f>
      </c>
      <c r="H77" s="7"/>
      <c r="I77" s="11">
        <f>IF(Source!BC41&lt;&gt;0,Source!O41/Source!BC41,Source!O41)</f>
        <v>1440</v>
      </c>
      <c r="J77" s="7">
        <f>Source!BC41</f>
        <v>1</v>
      </c>
      <c r="K77" s="11">
        <f>Source!O41</f>
        <v>1440</v>
      </c>
    </row>
    <row r="78" spans="1:11" ht="12">
      <c r="A78" s="42"/>
      <c r="B78" s="7"/>
      <c r="C78" s="7" t="s">
        <v>278</v>
      </c>
      <c r="D78" s="7" t="s">
        <v>279</v>
      </c>
      <c r="E78" s="7">
        <f>Source!BZ39</f>
        <v>92</v>
      </c>
      <c r="F78" s="7"/>
      <c r="G78" s="7"/>
      <c r="H78" s="7"/>
      <c r="I78" s="11">
        <f>ROUND((E78/100)*((Source!S39/IF(Source!BA39&lt;&gt;0,Source!BA39,1))+(Source!R39/IF(Source!BS39&lt;&gt;0,Source!BS39,1))),2)</f>
        <v>2.43</v>
      </c>
      <c r="J78" s="7">
        <f>Source!AT39</f>
        <v>86.47999999999999</v>
      </c>
      <c r="K78" s="11">
        <f>Source!X39</f>
        <v>33.09</v>
      </c>
    </row>
    <row r="79" spans="1:11" ht="12">
      <c r="A79" s="42"/>
      <c r="B79" s="7"/>
      <c r="C79" s="7" t="s">
        <v>280</v>
      </c>
      <c r="D79" s="7" t="s">
        <v>279</v>
      </c>
      <c r="E79" s="7">
        <f>Source!CA39</f>
        <v>65</v>
      </c>
      <c r="F79" s="7"/>
      <c r="G79" s="7"/>
      <c r="H79" s="7"/>
      <c r="I79" s="11">
        <f>ROUND((E79/100)*((Source!S39/IF(Source!BA39&lt;&gt;0,Source!BA39,1))+(Source!R39/IF(Source!BS39&lt;&gt;0,Source!BS39,1))),2)</f>
        <v>1.71</v>
      </c>
      <c r="J79" s="7">
        <f>Source!AU39</f>
        <v>65</v>
      </c>
      <c r="K79" s="11">
        <f>Source!Y39</f>
        <v>24.87</v>
      </c>
    </row>
    <row r="80" spans="1:11" ht="12">
      <c r="A80" s="43"/>
      <c r="B80" s="29"/>
      <c r="C80" s="29" t="s">
        <v>281</v>
      </c>
      <c r="D80" s="29" t="s">
        <v>282</v>
      </c>
      <c r="E80" s="29">
        <f>Source!AQ39</f>
        <v>1.03</v>
      </c>
      <c r="F80" s="29"/>
      <c r="G80" s="30" t="str">
        <f>Source!DI39</f>
        <v>*0,3</v>
      </c>
      <c r="H80" s="29"/>
      <c r="I80" s="31">
        <f>Source!U39</f>
        <v>0.309</v>
      </c>
      <c r="J80" s="29"/>
      <c r="K80" s="29"/>
    </row>
    <row r="81" spans="1:13" ht="12.75">
      <c r="A81" s="40"/>
      <c r="I81" s="32">
        <f>IF(Source!BA39&lt;&gt;0,Source!S39/Source!BA39,Source!S39)+IF(Source!BB39&lt;&gt;0,Source!Q39/Source!BB39,Source!Q39)+SUM(I76:I79)</f>
        <v>8921.804820223393</v>
      </c>
      <c r="J81" s="33"/>
      <c r="K81" s="32">
        <f>Source!S39+Source!Q39+SUM(K76:K79)</f>
        <v>9027.710000000001</v>
      </c>
      <c r="L81" s="26">
        <f>IF(Source!BA39&lt;&gt;0,Source!S39/Source!BA39,Source!S39)</f>
        <v>2.636802205375603</v>
      </c>
      <c r="M81" s="26">
        <f>I81</f>
        <v>8921.804820223393</v>
      </c>
    </row>
    <row r="82" spans="1:11" ht="23.25">
      <c r="A82" s="41">
        <f>Source!E42</f>
        <v>6</v>
      </c>
      <c r="B82" s="23" t="s">
        <v>304</v>
      </c>
      <c r="C82" s="8" t="str">
        <f>Source!G42</f>
        <v>Проводки в щитах и пультах трубные: из пластмассовых труб</v>
      </c>
      <c r="D82" s="24" t="str">
        <f>Source!H42</f>
        <v>100 м</v>
      </c>
      <c r="E82" s="7">
        <f>ROUND(Source!I42,6)</f>
        <v>6</v>
      </c>
      <c r="F82" s="7"/>
      <c r="G82" s="7"/>
      <c r="H82" s="7"/>
      <c r="I82" s="7"/>
      <c r="J82" s="7" t="str">
        <f>Source!BO42</f>
        <v>м11-06-002-5</v>
      </c>
      <c r="K82" s="7"/>
    </row>
    <row r="83" spans="1:11" ht="12">
      <c r="A83" s="40"/>
      <c r="C83" s="34" t="str">
        <f>Source!CN42</f>
        <v>Пониж.коэфф.</v>
      </c>
      <c r="E83" s="7"/>
      <c r="F83" s="7"/>
      <c r="G83" s="7"/>
      <c r="H83" s="7"/>
      <c r="I83" s="7"/>
      <c r="J83" s="7"/>
      <c r="K83" s="7"/>
    </row>
    <row r="84" spans="1:11" ht="12">
      <c r="A84" s="42"/>
      <c r="B84" s="7"/>
      <c r="C84" s="7" t="s">
        <v>275</v>
      </c>
      <c r="D84" s="7"/>
      <c r="E84" s="7"/>
      <c r="F84" s="11">
        <f>Source!AO42</f>
        <v>257.06</v>
      </c>
      <c r="G84" s="25" t="str">
        <f>Source!DG42</f>
        <v>*0,1</v>
      </c>
      <c r="H84" s="7"/>
      <c r="I84" s="11">
        <f>IF(Source!BA42&lt;&gt;0,Source!S42/Source!BA42,Source!S42)</f>
        <v>154.2356995175741</v>
      </c>
      <c r="J84" s="7">
        <f>Source!BA42</f>
        <v>14.51</v>
      </c>
      <c r="K84" s="11">
        <f>Source!S42</f>
        <v>2237.96</v>
      </c>
    </row>
    <row r="85" spans="1:11" ht="12">
      <c r="A85" s="42"/>
      <c r="B85" s="7"/>
      <c r="C85" s="7" t="s">
        <v>276</v>
      </c>
      <c r="D85" s="7"/>
      <c r="E85" s="7"/>
      <c r="F85" s="11">
        <f>Source!AM42</f>
        <v>183.53</v>
      </c>
      <c r="G85" s="25" t="str">
        <f>Source!DE42</f>
        <v>*0,1</v>
      </c>
      <c r="H85" s="7"/>
      <c r="I85" s="11">
        <f>IF(Source!BB42&lt;&gt;0,Source!Q42/Source!BB42,Source!Q42)</f>
        <v>110.11904761904762</v>
      </c>
      <c r="J85" s="7">
        <f>Source!BB42</f>
        <v>3.78</v>
      </c>
      <c r="K85" s="11">
        <f>Source!Q42</f>
        <v>416.25</v>
      </c>
    </row>
    <row r="86" spans="1:12" ht="12">
      <c r="A86" s="42"/>
      <c r="B86" s="7"/>
      <c r="C86" s="7" t="s">
        <v>277</v>
      </c>
      <c r="D86" s="7"/>
      <c r="E86" s="7"/>
      <c r="F86" s="7">
        <f>Source!AN42</f>
        <v>18.31</v>
      </c>
      <c r="G86" s="25" t="str">
        <f>Source!DF42</f>
        <v>*0,1</v>
      </c>
      <c r="H86" s="7"/>
      <c r="I86" s="28" t="str">
        <f>CONCATENATE("(",TEXT(+IF(J86&lt;&gt;0,Source!R42/J86,Source!R42),"0,00"),")")</f>
        <v>(10,99)</v>
      </c>
      <c r="J86" s="7">
        <f>Source!BS42</f>
        <v>14.51</v>
      </c>
      <c r="K86" s="27" t="str">
        <f>CONCATENATE("(",TEXT(+Source!R42,"0,00"),")")</f>
        <v>(159,41)</v>
      </c>
      <c r="L86">
        <f>IF(J86&lt;&gt;0,Source!R42/J86,Source!R42)</f>
        <v>10.986216402481048</v>
      </c>
    </row>
    <row r="87" spans="1:11" ht="12">
      <c r="A87" s="42"/>
      <c r="B87" s="7"/>
      <c r="C87" s="7" t="s">
        <v>283</v>
      </c>
      <c r="D87" s="7"/>
      <c r="E87" s="7"/>
      <c r="F87" s="11">
        <f>Source!AL42</f>
        <v>95.74</v>
      </c>
      <c r="G87" s="25">
        <f>Source!DD42</f>
      </c>
      <c r="H87" s="7"/>
      <c r="I87" s="11">
        <f>IF(Source!BC42&lt;&gt;0,Source!P42/Source!BC42,Source!P42)</f>
        <v>574.4410480349345</v>
      </c>
      <c r="J87" s="7">
        <f>Source!BC42</f>
        <v>2.29</v>
      </c>
      <c r="K87" s="11">
        <f>Source!P42</f>
        <v>1315.47</v>
      </c>
    </row>
    <row r="88" spans="1:11" ht="12.75">
      <c r="A88" s="41">
        <f>Source!E43</f>
        <v>6.1</v>
      </c>
      <c r="B88" s="23" t="str">
        <f>Source!F43</f>
        <v>Прайс</v>
      </c>
      <c r="C88" s="8" t="str">
        <f>Source!G43</f>
        <v>Труба гофрированная ПВХ 20мм</v>
      </c>
      <c r="D88" s="24" t="str">
        <f>Source!H43</f>
        <v>м</v>
      </c>
      <c r="E88" s="7">
        <f>ROUND(Source!I43,6)</f>
        <v>600</v>
      </c>
      <c r="F88" s="11">
        <f>IF(Source!AL43=0,Source!AK43,Source!AL43)</f>
        <v>16.66</v>
      </c>
      <c r="G88" s="25">
        <f>Source!DD43</f>
      </c>
      <c r="H88" s="7"/>
      <c r="I88" s="11">
        <f>IF(Source!BC43&lt;&gt;0,Source!O43/Source!BC43,Source!O43)</f>
        <v>9996</v>
      </c>
      <c r="J88" s="7">
        <f>Source!BC43</f>
        <v>1</v>
      </c>
      <c r="K88" s="11">
        <f>Source!O43</f>
        <v>9996</v>
      </c>
    </row>
    <row r="89" spans="1:11" ht="12">
      <c r="A89" s="40"/>
      <c r="C89" s="34" t="str">
        <f>Source!CN43</f>
        <v>Пониж.коэфф.</v>
      </c>
      <c r="E89" s="7"/>
      <c r="F89" s="7"/>
      <c r="G89" s="7"/>
      <c r="H89" s="7"/>
      <c r="I89" s="7"/>
      <c r="J89" s="7"/>
      <c r="K89" s="7"/>
    </row>
    <row r="90" spans="1:11" ht="12">
      <c r="A90" s="42"/>
      <c r="B90" s="7"/>
      <c r="C90" s="7" t="s">
        <v>278</v>
      </c>
      <c r="D90" s="7" t="s">
        <v>279</v>
      </c>
      <c r="E90" s="7">
        <f>Source!BZ42</f>
        <v>80</v>
      </c>
      <c r="F90" s="7"/>
      <c r="G90" s="7"/>
      <c r="H90" s="7"/>
      <c r="I90" s="11">
        <f>ROUND((E90/100)*((Source!S42/IF(Source!BA42&lt;&gt;0,Source!BA42,1))+(Source!R42/IF(Source!BS42&lt;&gt;0,Source!BS42,1))),2)</f>
        <v>132.18</v>
      </c>
      <c r="J90" s="7">
        <f>Source!AT42</f>
        <v>75.19999999999999</v>
      </c>
      <c r="K90" s="11">
        <f>Source!X42</f>
        <v>1802.82</v>
      </c>
    </row>
    <row r="91" spans="1:11" ht="12">
      <c r="A91" s="42"/>
      <c r="B91" s="7"/>
      <c r="C91" s="7" t="s">
        <v>280</v>
      </c>
      <c r="D91" s="7" t="s">
        <v>279</v>
      </c>
      <c r="E91" s="7">
        <f>Source!CA42</f>
        <v>60</v>
      </c>
      <c r="F91" s="7"/>
      <c r="G91" s="7"/>
      <c r="H91" s="7"/>
      <c r="I91" s="11">
        <f>ROUND((E91/100)*((Source!S42/IF(Source!BA42&lt;&gt;0,Source!BA42,1))+(Source!R42/IF(Source!BS42&lt;&gt;0,Source!BS42,1))),2)</f>
        <v>99.13</v>
      </c>
      <c r="J91" s="7">
        <f>Source!AU42</f>
        <v>60</v>
      </c>
      <c r="K91" s="11">
        <f>Source!Y42</f>
        <v>1438.42</v>
      </c>
    </row>
    <row r="92" spans="1:11" ht="12">
      <c r="A92" s="43"/>
      <c r="B92" s="29"/>
      <c r="C92" s="29" t="s">
        <v>281</v>
      </c>
      <c r="D92" s="29" t="s">
        <v>282</v>
      </c>
      <c r="E92" s="29">
        <f>Source!AQ42</f>
        <v>23.2</v>
      </c>
      <c r="F92" s="29"/>
      <c r="G92" s="30" t="str">
        <f>Source!DI42</f>
        <v>*0,1</v>
      </c>
      <c r="H92" s="29"/>
      <c r="I92" s="31">
        <f>Source!U42</f>
        <v>13.919999999999998</v>
      </c>
      <c r="J92" s="29"/>
      <c r="K92" s="29"/>
    </row>
    <row r="93" spans="1:13" ht="12.75">
      <c r="A93" s="40"/>
      <c r="I93" s="32">
        <f>IF(Source!BA42&lt;&gt;0,Source!S42/Source!BA42,Source!S42)+IF(Source!BB42&lt;&gt;0,Source!Q42/Source!BB42,Source!Q42)+SUM(I87:I91)</f>
        <v>11066.105795171556</v>
      </c>
      <c r="J93" s="33"/>
      <c r="K93" s="32">
        <f>Source!S42+Source!Q42+SUM(K87:K91)</f>
        <v>17206.92</v>
      </c>
      <c r="L93" s="26">
        <f>IF(Source!BA42&lt;&gt;0,Source!S42/Source!BA42,Source!S42)</f>
        <v>154.2356995175741</v>
      </c>
      <c r="M93" s="26">
        <f>I93</f>
        <v>11066.105795171556</v>
      </c>
    </row>
    <row r="94" spans="1:11" ht="26.25" customHeight="1">
      <c r="A94" s="41">
        <f>Source!E44</f>
        <v>7</v>
      </c>
      <c r="B94" s="23" t="s">
        <v>305</v>
      </c>
      <c r="C94" s="8" t="str">
        <f>Source!G44</f>
        <v>Проводки в щитах и пультах трубные: из пластмассовых коробов</v>
      </c>
      <c r="D94" s="24" t="str">
        <f>Source!H44</f>
        <v>100 м</v>
      </c>
      <c r="E94" s="7">
        <f>ROUND(Source!I44,6)</f>
        <v>6</v>
      </c>
      <c r="F94" s="7"/>
      <c r="G94" s="7"/>
      <c r="H94" s="7"/>
      <c r="I94" s="7"/>
      <c r="J94" s="7" t="str">
        <f>Source!BO44</f>
        <v>м11-06-002-5</v>
      </c>
      <c r="K94" s="7"/>
    </row>
    <row r="95" spans="1:11" ht="12">
      <c r="A95" s="40"/>
      <c r="C95" s="34" t="str">
        <f>Source!CN44</f>
        <v>Коэфф. пониж.</v>
      </c>
      <c r="E95" s="7"/>
      <c r="F95" s="7"/>
      <c r="G95" s="7"/>
      <c r="H95" s="7"/>
      <c r="I95" s="7"/>
      <c r="J95" s="7"/>
      <c r="K95" s="7"/>
    </row>
    <row r="96" spans="1:11" ht="12">
      <c r="A96" s="42"/>
      <c r="B96" s="7"/>
      <c r="C96" s="7" t="s">
        <v>275</v>
      </c>
      <c r="D96" s="7"/>
      <c r="E96" s="7"/>
      <c r="F96" s="11">
        <f>Source!AO44</f>
        <v>257.06</v>
      </c>
      <c r="G96" s="25" t="str">
        <f>Source!DG44</f>
        <v>*0,1</v>
      </c>
      <c r="H96" s="7"/>
      <c r="I96" s="11">
        <f>IF(Source!BA44&lt;&gt;0,Source!S44/Source!BA44,Source!S44)</f>
        <v>154.2356995175741</v>
      </c>
      <c r="J96" s="7">
        <f>Source!BA44</f>
        <v>14.51</v>
      </c>
      <c r="K96" s="11">
        <f>Source!S44</f>
        <v>2237.96</v>
      </c>
    </row>
    <row r="97" spans="1:11" ht="12">
      <c r="A97" s="42"/>
      <c r="B97" s="7"/>
      <c r="C97" s="7" t="s">
        <v>276</v>
      </c>
      <c r="D97" s="7"/>
      <c r="E97" s="7"/>
      <c r="F97" s="11">
        <f>Source!AM44</f>
        <v>183.53</v>
      </c>
      <c r="G97" s="25" t="str">
        <f>Source!DE44</f>
        <v>*0,1</v>
      </c>
      <c r="H97" s="7"/>
      <c r="I97" s="11">
        <f>IF(Source!BB44&lt;&gt;0,Source!Q44/Source!BB44,Source!Q44)</f>
        <v>110.11904761904762</v>
      </c>
      <c r="J97" s="7">
        <f>Source!BB44</f>
        <v>3.78</v>
      </c>
      <c r="K97" s="11">
        <f>Source!Q44</f>
        <v>416.25</v>
      </c>
    </row>
    <row r="98" spans="1:12" ht="12">
      <c r="A98" s="42"/>
      <c r="B98" s="7"/>
      <c r="C98" s="7" t="s">
        <v>277</v>
      </c>
      <c r="D98" s="7"/>
      <c r="E98" s="7"/>
      <c r="F98" s="7">
        <f>Source!AN44</f>
        <v>18.31</v>
      </c>
      <c r="G98" s="25" t="str">
        <f>Source!DF44</f>
        <v>*0,1</v>
      </c>
      <c r="H98" s="7"/>
      <c r="I98" s="28" t="str">
        <f>CONCATENATE("(",TEXT(+IF(J98&lt;&gt;0,Source!R44/J98,Source!R44),"0,00"),")")</f>
        <v>(10,99)</v>
      </c>
      <c r="J98" s="7">
        <f>Source!BS44</f>
        <v>14.51</v>
      </c>
      <c r="K98" s="27" t="str">
        <f>CONCATENATE("(",TEXT(+Source!R44,"0,00"),")")</f>
        <v>(159,41)</v>
      </c>
      <c r="L98">
        <f>IF(J98&lt;&gt;0,Source!R44/J98,Source!R44)</f>
        <v>10.986216402481048</v>
      </c>
    </row>
    <row r="99" spans="1:11" ht="12">
      <c r="A99" s="42"/>
      <c r="B99" s="7"/>
      <c r="C99" s="7" t="s">
        <v>283</v>
      </c>
      <c r="D99" s="7"/>
      <c r="E99" s="7"/>
      <c r="F99" s="11">
        <f>Source!AL44</f>
        <v>95.74</v>
      </c>
      <c r="G99" s="25">
        <f>Source!DD44</f>
      </c>
      <c r="H99" s="7"/>
      <c r="I99" s="11">
        <f>IF(Source!BC44&lt;&gt;0,Source!P44/Source!BC44,Source!P44)</f>
        <v>574.4410480349345</v>
      </c>
      <c r="J99" s="7">
        <f>Source!BC44</f>
        <v>2.29</v>
      </c>
      <c r="K99" s="11">
        <f>Source!P44</f>
        <v>1315.47</v>
      </c>
    </row>
    <row r="100" spans="1:11" ht="12.75">
      <c r="A100" s="41">
        <f>Source!E45</f>
        <v>7.1</v>
      </c>
      <c r="B100" s="23" t="str">
        <f>Source!F45</f>
        <v>Прайс</v>
      </c>
      <c r="C100" s="8" t="str">
        <f>Source!G45</f>
        <v>Короб 25х16</v>
      </c>
      <c r="D100" s="24" t="str">
        <f>Source!H45</f>
        <v>м</v>
      </c>
      <c r="E100" s="7">
        <f>ROUND(Source!I45,6)</f>
        <v>600</v>
      </c>
      <c r="F100" s="11">
        <f>IF(Source!AL45=0,Source!AK45,Source!AL45)</f>
        <v>31.73</v>
      </c>
      <c r="G100" s="25">
        <f>Source!DD45</f>
      </c>
      <c r="H100" s="7"/>
      <c r="I100" s="11">
        <f>IF(Source!BC45&lt;&gt;0,Source!O45/Source!BC45,Source!O45)</f>
        <v>19038</v>
      </c>
      <c r="J100" s="7">
        <f>Source!BC45</f>
        <v>1</v>
      </c>
      <c r="K100" s="11">
        <f>Source!O45</f>
        <v>19038</v>
      </c>
    </row>
    <row r="101" spans="1:11" ht="12">
      <c r="A101" s="40"/>
      <c r="C101" s="34" t="str">
        <f>Source!CN45</f>
        <v>Коэфф. пониж.</v>
      </c>
      <c r="E101" s="7"/>
      <c r="F101" s="7"/>
      <c r="G101" s="7"/>
      <c r="H101" s="7"/>
      <c r="I101" s="7"/>
      <c r="J101" s="7"/>
      <c r="K101" s="7"/>
    </row>
    <row r="102" spans="1:11" ht="12">
      <c r="A102" s="42"/>
      <c r="B102" s="7"/>
      <c r="C102" s="7" t="s">
        <v>278</v>
      </c>
      <c r="D102" s="7" t="s">
        <v>279</v>
      </c>
      <c r="E102" s="7">
        <f>Source!BZ44</f>
        <v>80</v>
      </c>
      <c r="F102" s="7"/>
      <c r="G102" s="7"/>
      <c r="H102" s="7"/>
      <c r="I102" s="11">
        <f>ROUND((E102/100)*((Source!S44/IF(Source!BA44&lt;&gt;0,Source!BA44,1))+(Source!R44/IF(Source!BS44&lt;&gt;0,Source!BS44,1))),2)</f>
        <v>132.18</v>
      </c>
      <c r="J102" s="7">
        <f>Source!AT44</f>
        <v>75.19999999999999</v>
      </c>
      <c r="K102" s="11">
        <f>Source!X44</f>
        <v>1802.82</v>
      </c>
    </row>
    <row r="103" spans="1:11" ht="12">
      <c r="A103" s="42"/>
      <c r="B103" s="7"/>
      <c r="C103" s="7" t="s">
        <v>280</v>
      </c>
      <c r="D103" s="7" t="s">
        <v>279</v>
      </c>
      <c r="E103" s="7">
        <f>Source!CA44</f>
        <v>60</v>
      </c>
      <c r="F103" s="7"/>
      <c r="G103" s="7"/>
      <c r="H103" s="7"/>
      <c r="I103" s="11">
        <f>ROUND((E103/100)*((Source!S44/IF(Source!BA44&lt;&gt;0,Source!BA44,1))+(Source!R44/IF(Source!BS44&lt;&gt;0,Source!BS44,1))),2)</f>
        <v>99.13</v>
      </c>
      <c r="J103" s="7">
        <f>Source!AU44</f>
        <v>60</v>
      </c>
      <c r="K103" s="11">
        <f>Source!Y44</f>
        <v>1438.42</v>
      </c>
    </row>
    <row r="104" spans="1:11" ht="12">
      <c r="A104" s="43"/>
      <c r="B104" s="29"/>
      <c r="C104" s="29" t="s">
        <v>281</v>
      </c>
      <c r="D104" s="29" t="s">
        <v>282</v>
      </c>
      <c r="E104" s="29">
        <f>Source!AQ44</f>
        <v>23.2</v>
      </c>
      <c r="F104" s="29"/>
      <c r="G104" s="30" t="str">
        <f>Source!DI44</f>
        <v>*0,1</v>
      </c>
      <c r="H104" s="29"/>
      <c r="I104" s="31">
        <f>Source!U44</f>
        <v>13.919999999999998</v>
      </c>
      <c r="J104" s="29"/>
      <c r="K104" s="29"/>
    </row>
    <row r="105" spans="1:13" ht="12.75">
      <c r="A105" s="40"/>
      <c r="I105" s="32">
        <f>IF(Source!BA44&lt;&gt;0,Source!S44/Source!BA44,Source!S44)+IF(Source!BB44&lt;&gt;0,Source!Q44/Source!BB44,Source!Q44)+SUM(I99:I103)</f>
        <v>20108.10579517156</v>
      </c>
      <c r="J105" s="33"/>
      <c r="K105" s="32">
        <f>Source!S44+Source!Q44+SUM(K99:K103)</f>
        <v>26248.92</v>
      </c>
      <c r="L105" s="26">
        <f>IF(Source!BA44&lt;&gt;0,Source!S44/Source!BA44,Source!S44)</f>
        <v>154.2356995175741</v>
      </c>
      <c r="M105" s="26">
        <f>I105</f>
        <v>20108.10579517156</v>
      </c>
    </row>
    <row r="106" spans="1:11" ht="23.25">
      <c r="A106" s="41">
        <f>Source!E46</f>
        <v>8</v>
      </c>
      <c r="B106" s="23" t="s">
        <v>306</v>
      </c>
      <c r="C106" s="8" t="str">
        <f>Source!G46</f>
        <v>Провода в коробах:  Провод, сечение, мм2, до 6</v>
      </c>
      <c r="D106" s="24" t="str">
        <f>Source!H46</f>
        <v>100 м</v>
      </c>
      <c r="E106" s="7">
        <f>ROUND(Source!I46,6)</f>
        <v>6</v>
      </c>
      <c r="F106" s="7"/>
      <c r="G106" s="7"/>
      <c r="H106" s="7"/>
      <c r="I106" s="7"/>
      <c r="J106" s="7" t="str">
        <f>Source!BO46</f>
        <v>м08-02-399-1</v>
      </c>
      <c r="K106" s="7"/>
    </row>
    <row r="107" spans="1:11" ht="12">
      <c r="A107" s="40"/>
      <c r="C107" s="34" t="str">
        <f>Source!CN46</f>
        <v>Коэфф. пониж</v>
      </c>
      <c r="E107" s="7"/>
      <c r="F107" s="7"/>
      <c r="G107" s="7"/>
      <c r="H107" s="7"/>
      <c r="I107" s="7"/>
      <c r="J107" s="7"/>
      <c r="K107" s="7"/>
    </row>
    <row r="108" spans="1:11" ht="12">
      <c r="A108" s="42"/>
      <c r="B108" s="7"/>
      <c r="C108" s="7" t="s">
        <v>275</v>
      </c>
      <c r="D108" s="7"/>
      <c r="E108" s="7"/>
      <c r="F108" s="11">
        <f>Source!AO46</f>
        <v>33.12</v>
      </c>
      <c r="G108" s="25" t="str">
        <f>Source!DG46</f>
        <v>*0,2</v>
      </c>
      <c r="H108" s="7"/>
      <c r="I108" s="11">
        <f>IF(Source!BA46&lt;&gt;0,Source!S46/Source!BA46,Source!S46)</f>
        <v>39.74431426602344</v>
      </c>
      <c r="J108" s="7">
        <f>Source!BA46</f>
        <v>14.51</v>
      </c>
      <c r="K108" s="11">
        <f>Source!S46</f>
        <v>576.69</v>
      </c>
    </row>
    <row r="109" spans="1:11" ht="12">
      <c r="A109" s="42"/>
      <c r="B109" s="7"/>
      <c r="C109" s="7" t="s">
        <v>276</v>
      </c>
      <c r="D109" s="7"/>
      <c r="E109" s="7"/>
      <c r="F109" s="11">
        <f>Source!AM46</f>
        <v>50.89</v>
      </c>
      <c r="G109" s="25" t="str">
        <f>Source!DE46</f>
        <v>*0,2</v>
      </c>
      <c r="H109" s="7"/>
      <c r="I109" s="11">
        <f>IF(Source!BB46&lt;&gt;0,Source!Q46/Source!BB46,Source!Q46)</f>
        <v>61.06815020862308</v>
      </c>
      <c r="J109" s="7">
        <f>Source!BB46</f>
        <v>7.19</v>
      </c>
      <c r="K109" s="11">
        <f>Source!Q46</f>
        <v>439.08</v>
      </c>
    </row>
    <row r="110" spans="1:12" ht="12">
      <c r="A110" s="42"/>
      <c r="B110" s="7"/>
      <c r="C110" s="7" t="s">
        <v>277</v>
      </c>
      <c r="D110" s="7"/>
      <c r="E110" s="7"/>
      <c r="F110" s="7">
        <f>Source!AN46</f>
        <v>18.24</v>
      </c>
      <c r="G110" s="25" t="str">
        <f>Source!DF46</f>
        <v>*0,2</v>
      </c>
      <c r="H110" s="7"/>
      <c r="I110" s="28" t="str">
        <f>CONCATENATE("(",TEXT(+IF(J110&lt;&gt;0,Source!R46/J110,Source!R46),"0,00"),")")</f>
        <v>(21,89)</v>
      </c>
      <c r="J110" s="7">
        <f>Source!BS46</f>
        <v>14.51</v>
      </c>
      <c r="K110" s="27" t="str">
        <f>CONCATENATE("(",TEXT(+Source!R46,"0,00"),")")</f>
        <v>(317,59)</v>
      </c>
      <c r="L110">
        <f>IF(J110&lt;&gt;0,Source!R46/J110,Source!R46)</f>
        <v>21.887663680220538</v>
      </c>
    </row>
    <row r="111" spans="1:11" ht="12">
      <c r="A111" s="42"/>
      <c r="B111" s="7"/>
      <c r="C111" s="7" t="s">
        <v>283</v>
      </c>
      <c r="D111" s="7"/>
      <c r="E111" s="7"/>
      <c r="F111" s="11">
        <f>Source!AL46</f>
        <v>55.19</v>
      </c>
      <c r="G111" s="25">
        <f>Source!DD46</f>
      </c>
      <c r="H111" s="7"/>
      <c r="I111" s="11">
        <f>IF(Source!BC46&lt;&gt;0,Source!P46/Source!BC46,Source!P46)</f>
        <v>331.1394557823129</v>
      </c>
      <c r="J111" s="7">
        <f>Source!BC46</f>
        <v>2.94</v>
      </c>
      <c r="K111" s="11">
        <f>Source!P46</f>
        <v>973.55</v>
      </c>
    </row>
    <row r="112" spans="1:11" ht="12">
      <c r="A112" s="42"/>
      <c r="B112" s="7"/>
      <c r="C112" s="7" t="s">
        <v>278</v>
      </c>
      <c r="D112" s="7" t="s">
        <v>279</v>
      </c>
      <c r="E112" s="7">
        <f>Source!BZ46</f>
        <v>95</v>
      </c>
      <c r="F112" s="7"/>
      <c r="G112" s="7"/>
      <c r="H112" s="7"/>
      <c r="I112" s="11">
        <f>ROUND((E112/100)*((Source!S46/IF(Source!BA46&lt;&gt;0,Source!BA46,1))+(Source!R46/IF(Source!BS46&lt;&gt;0,Source!BS46,1))),2)</f>
        <v>58.55</v>
      </c>
      <c r="J112" s="7">
        <f>Source!AT46</f>
        <v>89.3</v>
      </c>
      <c r="K112" s="11">
        <f>Source!X46</f>
        <v>798.59</v>
      </c>
    </row>
    <row r="113" spans="1:11" ht="12">
      <c r="A113" s="42"/>
      <c r="B113" s="7"/>
      <c r="C113" s="7" t="s">
        <v>280</v>
      </c>
      <c r="D113" s="7" t="s">
        <v>279</v>
      </c>
      <c r="E113" s="7">
        <f>Source!CA46</f>
        <v>65</v>
      </c>
      <c r="F113" s="7"/>
      <c r="G113" s="7"/>
      <c r="H113" s="7"/>
      <c r="I113" s="11">
        <f>ROUND((E113/100)*((Source!S46/IF(Source!BA46&lt;&gt;0,Source!BA46,1))+(Source!R46/IF(Source!BS46&lt;&gt;0,Source!BS46,1))),2)</f>
        <v>40.06</v>
      </c>
      <c r="J113" s="7">
        <f>Source!AU46</f>
        <v>65</v>
      </c>
      <c r="K113" s="11">
        <f>Source!Y46</f>
        <v>581.28</v>
      </c>
    </row>
    <row r="114" spans="1:11" ht="12">
      <c r="A114" s="43"/>
      <c r="B114" s="29"/>
      <c r="C114" s="29" t="s">
        <v>281</v>
      </c>
      <c r="D114" s="29" t="s">
        <v>282</v>
      </c>
      <c r="E114" s="29">
        <f>Source!AQ46</f>
        <v>3.52</v>
      </c>
      <c r="F114" s="29"/>
      <c r="G114" s="30" t="str">
        <f>Source!DI46</f>
        <v>*0,2</v>
      </c>
      <c r="H114" s="29"/>
      <c r="I114" s="31">
        <f>Source!U46</f>
        <v>4.224</v>
      </c>
      <c r="J114" s="29"/>
      <c r="K114" s="29"/>
    </row>
    <row r="115" spans="1:13" ht="12.75">
      <c r="A115" s="40"/>
      <c r="I115" s="32">
        <f>IF(Source!BA46&lt;&gt;0,Source!S46/Source!BA46,Source!S46)+IF(Source!BB46&lt;&gt;0,Source!Q46/Source!BB46,Source!Q46)+SUM(I111:I113)</f>
        <v>530.5619202569594</v>
      </c>
      <c r="J115" s="33"/>
      <c r="K115" s="32">
        <f>Source!S46+Source!Q46+SUM(K111:K113)</f>
        <v>3369.19</v>
      </c>
      <c r="L115" s="26">
        <f>IF(Source!BA46&lt;&gt;0,Source!S46/Source!BA46,Source!S46)</f>
        <v>39.74431426602344</v>
      </c>
      <c r="M115" s="26">
        <f>I115</f>
        <v>530.5619202569594</v>
      </c>
    </row>
    <row r="116" spans="1:11" ht="45" customHeight="1">
      <c r="A116" s="41">
        <f>Source!E47</f>
        <v>9</v>
      </c>
      <c r="B116" s="23" t="s">
        <v>307</v>
      </c>
      <c r="C116" s="8" t="str">
        <f>Source!G47</f>
        <v>Затягивание проводов в проложенные трубы и металлические рукава:  Провод первый одножильный или многожильный в общей оплетке, суммарное сечение, мм2, до 2,5</v>
      </c>
      <c r="D116" s="24" t="str">
        <f>Source!H47</f>
        <v>100 м</v>
      </c>
      <c r="E116" s="7">
        <f>ROUND(Source!I47,6)</f>
        <v>14</v>
      </c>
      <c r="F116" s="7"/>
      <c r="G116" s="7"/>
      <c r="H116" s="7"/>
      <c r="I116" s="7"/>
      <c r="J116" s="7" t="str">
        <f>Source!BO47</f>
        <v>м08-02-412-1</v>
      </c>
      <c r="K116" s="7"/>
    </row>
    <row r="117" spans="1:11" ht="12">
      <c r="A117" s="40"/>
      <c r="C117" s="34" t="str">
        <f>Source!CN47</f>
        <v>Коэфф. пониж.</v>
      </c>
      <c r="E117" s="7"/>
      <c r="F117" s="7"/>
      <c r="G117" s="7"/>
      <c r="H117" s="7"/>
      <c r="I117" s="7"/>
      <c r="J117" s="7"/>
      <c r="K117" s="7"/>
    </row>
    <row r="118" spans="1:11" ht="12">
      <c r="A118" s="42"/>
      <c r="B118" s="7"/>
      <c r="C118" s="7" t="s">
        <v>275</v>
      </c>
      <c r="D118" s="7"/>
      <c r="E118" s="7"/>
      <c r="F118" s="11">
        <f>Source!AO47</f>
        <v>52.79</v>
      </c>
      <c r="G118" s="25" t="str">
        <f>Source!DG47</f>
        <v>*0,2</v>
      </c>
      <c r="H118" s="7"/>
      <c r="I118" s="11">
        <f>IF(Source!BA47&lt;&gt;0,Source!S47/Source!BA47,Source!S47)</f>
        <v>147.8118538938663</v>
      </c>
      <c r="J118" s="7">
        <f>Source!BA47</f>
        <v>14.51</v>
      </c>
      <c r="K118" s="11">
        <f>Source!S47</f>
        <v>2144.75</v>
      </c>
    </row>
    <row r="119" spans="1:11" ht="12">
      <c r="A119" s="42"/>
      <c r="B119" s="7"/>
      <c r="C119" s="7" t="s">
        <v>276</v>
      </c>
      <c r="D119" s="7"/>
      <c r="E119" s="7"/>
      <c r="F119" s="11">
        <f>Source!AM47</f>
        <v>2.31</v>
      </c>
      <c r="G119" s="25" t="str">
        <f>Source!DE47</f>
        <v>*0,2</v>
      </c>
      <c r="H119" s="7"/>
      <c r="I119" s="11">
        <f>IF(Source!BB47&lt;&gt;0,Source!Q47/Source!BB47,Source!Q47)</f>
        <v>6.468817204301074</v>
      </c>
      <c r="J119" s="7">
        <f>Source!BB47</f>
        <v>4.65</v>
      </c>
      <c r="K119" s="11">
        <f>Source!Q47</f>
        <v>30.08</v>
      </c>
    </row>
    <row r="120" spans="1:12" ht="12">
      <c r="A120" s="42"/>
      <c r="B120" s="7"/>
      <c r="C120" s="7" t="s">
        <v>277</v>
      </c>
      <c r="D120" s="7"/>
      <c r="E120" s="7"/>
      <c r="F120" s="7">
        <f>Source!AN47</f>
        <v>0.14</v>
      </c>
      <c r="G120" s="25" t="str">
        <f>Source!DF47</f>
        <v>*0,2</v>
      </c>
      <c r="H120" s="7"/>
      <c r="I120" s="28" t="str">
        <f>CONCATENATE("(",TEXT(+IF(J120&lt;&gt;0,Source!R47/J120,Source!R47),"0,00"),")")</f>
        <v>(0,39)</v>
      </c>
      <c r="J120" s="7">
        <f>Source!BS47</f>
        <v>14.51</v>
      </c>
      <c r="K120" s="27" t="str">
        <f>CONCATENATE("(",TEXT(+Source!R47,"0,00"),")")</f>
        <v>(5,69)</v>
      </c>
      <c r="L120">
        <f>IF(J120&lt;&gt;0,Source!R47/J120,Source!R47)</f>
        <v>0.39214334941419715</v>
      </c>
    </row>
    <row r="121" spans="1:11" ht="12">
      <c r="A121" s="42"/>
      <c r="B121" s="7"/>
      <c r="C121" s="7" t="s">
        <v>283</v>
      </c>
      <c r="D121" s="7"/>
      <c r="E121" s="7"/>
      <c r="F121" s="11">
        <f>Source!AL47</f>
        <v>582.71</v>
      </c>
      <c r="G121" s="25">
        <f>Source!DD47</f>
      </c>
      <c r="H121" s="7"/>
      <c r="I121" s="11">
        <f>IF(Source!BC47&lt;&gt;0,Source!P47/Source!BC47,Source!P47)</f>
        <v>8157.938931297709</v>
      </c>
      <c r="J121" s="7">
        <f>Source!BC47</f>
        <v>2.62</v>
      </c>
      <c r="K121" s="11">
        <f>Source!P47</f>
        <v>21373.8</v>
      </c>
    </row>
    <row r="122" spans="1:11" ht="12.75">
      <c r="A122" s="41">
        <f>Source!E48</f>
        <v>9.1</v>
      </c>
      <c r="B122" s="23" t="str">
        <f>Source!F48</f>
        <v>Прайс</v>
      </c>
      <c r="C122" s="8" t="str">
        <f>Source!G48</f>
        <v>Кабель комбинированный КВК 2П 2*0,75</v>
      </c>
      <c r="D122" s="24" t="str">
        <f>Source!H48</f>
        <v>м</v>
      </c>
      <c r="E122" s="7">
        <f>ROUND(Source!I48,6)</f>
        <v>1999.999988</v>
      </c>
      <c r="F122" s="11">
        <f>IF(Source!AL48=0,Source!AK48,Source!AL48)</f>
        <v>33.01</v>
      </c>
      <c r="G122" s="25">
        <f>Source!DD48</f>
      </c>
      <c r="H122" s="7"/>
      <c r="I122" s="11">
        <f>IF(Source!BC48&lt;&gt;0,Source!O48/Source!BC48,Source!O48)</f>
        <v>66020</v>
      </c>
      <c r="J122" s="7">
        <f>Source!BC48</f>
        <v>1</v>
      </c>
      <c r="K122" s="11">
        <f>Source!O48</f>
        <v>66020</v>
      </c>
    </row>
    <row r="123" spans="3:11" ht="12">
      <c r="C123" s="34" t="str">
        <f>Source!CN48</f>
        <v>Коэфф. пониж.</v>
      </c>
      <c r="E123" s="7"/>
      <c r="F123" s="7"/>
      <c r="G123" s="7"/>
      <c r="H123" s="7"/>
      <c r="I123" s="7"/>
      <c r="J123" s="7"/>
      <c r="K123" s="7"/>
    </row>
    <row r="124" spans="1:11" ht="12">
      <c r="A124" s="7"/>
      <c r="B124" s="7"/>
      <c r="C124" s="7" t="s">
        <v>278</v>
      </c>
      <c r="D124" s="7" t="s">
        <v>279</v>
      </c>
      <c r="E124" s="7">
        <f>Source!BZ47</f>
        <v>95</v>
      </c>
      <c r="F124" s="7"/>
      <c r="G124" s="7"/>
      <c r="H124" s="7"/>
      <c r="I124" s="11">
        <f>ROUND((E124/100)*((Source!S47/IF(Source!BA47&lt;&gt;0,Source!BA47,1))+(Source!R47/IF(Source!BS47&lt;&gt;0,Source!BS47,1))),2)</f>
        <v>140.79</v>
      </c>
      <c r="J124" s="7">
        <f>Source!AT47</f>
        <v>89.3</v>
      </c>
      <c r="K124" s="11">
        <f>Source!X47</f>
        <v>1920.34</v>
      </c>
    </row>
    <row r="125" spans="1:11" ht="12">
      <c r="A125" s="7"/>
      <c r="B125" s="7"/>
      <c r="C125" s="7" t="s">
        <v>280</v>
      </c>
      <c r="D125" s="7" t="s">
        <v>279</v>
      </c>
      <c r="E125" s="7">
        <f>Source!CA47</f>
        <v>65</v>
      </c>
      <c r="F125" s="7"/>
      <c r="G125" s="7"/>
      <c r="H125" s="7"/>
      <c r="I125" s="11">
        <f>ROUND((E125/100)*((Source!S47/IF(Source!BA47&lt;&gt;0,Source!BA47,1))+(Source!R47/IF(Source!BS47&lt;&gt;0,Source!BS47,1))),2)</f>
        <v>96.33</v>
      </c>
      <c r="J125" s="7">
        <f>Source!AU47</f>
        <v>65</v>
      </c>
      <c r="K125" s="11">
        <f>Source!Y47</f>
        <v>1397.79</v>
      </c>
    </row>
    <row r="126" spans="1:11" ht="12">
      <c r="A126" s="29"/>
      <c r="B126" s="29"/>
      <c r="C126" s="29" t="s">
        <v>281</v>
      </c>
      <c r="D126" s="29" t="s">
        <v>282</v>
      </c>
      <c r="E126" s="29">
        <f>Source!AQ47</f>
        <v>5.61</v>
      </c>
      <c r="F126" s="29"/>
      <c r="G126" s="30" t="str">
        <f>Source!DI47</f>
        <v>*0,2</v>
      </c>
      <c r="H126" s="29"/>
      <c r="I126" s="31">
        <f>Source!U47</f>
        <v>15.708000000000002</v>
      </c>
      <c r="J126" s="29"/>
      <c r="K126" s="29"/>
    </row>
    <row r="127" spans="9:13" ht="12.75">
      <c r="I127" s="32">
        <f>IF(Source!BA47&lt;&gt;0,Source!S47/Source!BA47,Source!S47)+IF(Source!BB47&lt;&gt;0,Source!Q47/Source!BB47,Source!Q47)+SUM(I121:I125)</f>
        <v>74569.33960239588</v>
      </c>
      <c r="J127" s="33"/>
      <c r="K127" s="32">
        <f>Source!S47+Source!Q47+SUM(K121:K125)</f>
        <v>92886.76</v>
      </c>
      <c r="L127" s="26">
        <f>IF(Source!BA47&lt;&gt;0,Source!S47/Source!BA47,Source!S47)</f>
        <v>147.8118538938663</v>
      </c>
      <c r="M127" s="26">
        <f>I127</f>
        <v>74569.33960239588</v>
      </c>
    </row>
    <row r="129" spans="3:12" s="33" customFormat="1" ht="12.75">
      <c r="C129" s="33" t="s">
        <v>111</v>
      </c>
      <c r="H129" s="58">
        <f>SUM(M37:M128)</f>
        <v>219080.02381647856</v>
      </c>
      <c r="I129" s="58"/>
      <c r="J129" s="58">
        <f>ROUND(Source!AB26+Source!AK26+Source!AL26,2)</f>
        <v>260776</v>
      </c>
      <c r="K129" s="58"/>
      <c r="L129" s="32">
        <f>SUM(L37:L128)</f>
        <v>729.6926257753274</v>
      </c>
    </row>
    <row r="131" spans="3:11" ht="12">
      <c r="C131" s="35" t="s">
        <v>284</v>
      </c>
      <c r="D131" s="59" t="str">
        <f>Source!G50</f>
        <v>Монтажные работы</v>
      </c>
      <c r="E131" s="59"/>
      <c r="F131" s="59"/>
      <c r="G131" s="59"/>
      <c r="H131" s="59"/>
      <c r="I131" s="59"/>
      <c r="J131" s="59"/>
      <c r="K131" s="59"/>
    </row>
    <row r="132" spans="3:11" ht="12">
      <c r="C132" s="53" t="str">
        <f>Source!H63</f>
        <v>Итого</v>
      </c>
      <c r="D132" s="53"/>
      <c r="E132" s="53"/>
      <c r="F132" s="53"/>
      <c r="G132" s="53"/>
      <c r="H132" s="53"/>
      <c r="I132" s="53"/>
      <c r="J132" s="60">
        <f>Source!F63</f>
        <v>260776</v>
      </c>
      <c r="K132" s="61"/>
    </row>
    <row r="133" spans="3:11" ht="12">
      <c r="C133" s="53" t="str">
        <f>Source!H64</f>
        <v>Без НДС</v>
      </c>
      <c r="D133" s="53"/>
      <c r="E133" s="53"/>
      <c r="F133" s="53"/>
      <c r="G133" s="53"/>
      <c r="H133" s="53"/>
      <c r="I133" s="53"/>
      <c r="J133" s="60">
        <f>Source!F64</f>
        <v>0</v>
      </c>
      <c r="K133" s="61"/>
    </row>
    <row r="134" spans="3:11" ht="12">
      <c r="C134" s="53" t="str">
        <f>Source!H65</f>
        <v>Итого с НДС</v>
      </c>
      <c r="D134" s="53"/>
      <c r="E134" s="53"/>
      <c r="F134" s="53"/>
      <c r="G134" s="53"/>
      <c r="H134" s="53"/>
      <c r="I134" s="53"/>
      <c r="J134" s="60">
        <f>Source!F65</f>
        <v>260776</v>
      </c>
      <c r="K134" s="61"/>
    </row>
    <row r="136" spans="3:12" s="33" customFormat="1" ht="12.75">
      <c r="C136" s="33" t="s">
        <v>285</v>
      </c>
      <c r="H136" s="58">
        <f>H129</f>
        <v>219080.02381647856</v>
      </c>
      <c r="I136" s="58"/>
      <c r="J136" s="58">
        <f>J134</f>
        <v>260776</v>
      </c>
      <c r="K136" s="58"/>
      <c r="L136" s="32">
        <f>L129</f>
        <v>729.6926257753274</v>
      </c>
    </row>
    <row r="141" spans="1:7" ht="12">
      <c r="A141" t="s">
        <v>286</v>
      </c>
      <c r="C141" s="36"/>
      <c r="D141" s="36"/>
      <c r="E141" s="36"/>
      <c r="F141" s="36"/>
      <c r="G141" s="36"/>
    </row>
    <row r="142" spans="3:7" s="37" customFormat="1" ht="10.5">
      <c r="C142" s="62" t="s">
        <v>287</v>
      </c>
      <c r="D142" s="62"/>
      <c r="E142" s="62"/>
      <c r="F142" s="62"/>
      <c r="G142" s="62"/>
    </row>
    <row r="144" spans="1:8" ht="12">
      <c r="A144" t="s">
        <v>288</v>
      </c>
      <c r="C144" s="36" t="str">
        <f>IF(Source!AP12&lt;&gt;"",Source!AP12," ")</f>
        <v> </v>
      </c>
      <c r="D144" s="36"/>
      <c r="E144" s="36"/>
      <c r="F144" s="36"/>
      <c r="G144" s="36"/>
      <c r="H144" t="str">
        <f>IF(Source!S12&lt;&gt;"",Source!S12," ")</f>
        <v> </v>
      </c>
    </row>
    <row r="145" spans="3:7" s="37" customFormat="1" ht="10.5">
      <c r="C145" s="62" t="s">
        <v>287</v>
      </c>
      <c r="D145" s="62"/>
      <c r="E145" s="62"/>
      <c r="F145" s="62"/>
      <c r="G145" s="62"/>
    </row>
  </sheetData>
  <sheetProtection/>
  <mergeCells count="31">
    <mergeCell ref="C134:I134"/>
    <mergeCell ref="J134:K134"/>
    <mergeCell ref="J136:K136"/>
    <mergeCell ref="H136:I136"/>
    <mergeCell ref="C142:G142"/>
    <mergeCell ref="C145:G145"/>
    <mergeCell ref="J129:K129"/>
    <mergeCell ref="H129:I129"/>
    <mergeCell ref="D131:K131"/>
    <mergeCell ref="C132:I132"/>
    <mergeCell ref="J132:K132"/>
    <mergeCell ref="C133:I133"/>
    <mergeCell ref="J133:K133"/>
    <mergeCell ref="A17:K17"/>
    <mergeCell ref="A19:K19"/>
    <mergeCell ref="B20:K20"/>
    <mergeCell ref="A22:K22"/>
    <mergeCell ref="G29:H29"/>
    <mergeCell ref="D35:K35"/>
    <mergeCell ref="A6:C6"/>
    <mergeCell ref="F6:K6"/>
    <mergeCell ref="A7:C7"/>
    <mergeCell ref="F7:K7"/>
    <mergeCell ref="A13:K13"/>
    <mergeCell ref="A16:K16"/>
    <mergeCell ref="A3:C3"/>
    <mergeCell ref="F3:K3"/>
    <mergeCell ref="A4:C4"/>
    <mergeCell ref="F4:K4"/>
    <mergeCell ref="A5:C5"/>
    <mergeCell ref="F5:K5"/>
  </mergeCells>
  <printOptions/>
  <pageMargins left="0.7874015748031497" right="0.1968503937007874" top="0.3937007874015748" bottom="0.3937007874015748" header="0.11811023622047245" footer="0.11811023622047245"/>
  <pageSetup fitToHeight="2" fitToWidth="1" horizontalDpi="600" verticalDpi="600" orientation="portrait" paperSize="9" scale="64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103"/>
  <sheetViews>
    <sheetView zoomScalePageLayoutView="0" workbookViewId="0" topLeftCell="A60">
      <selection activeCell="F82" sqref="F82"/>
    </sheetView>
  </sheetViews>
  <sheetFormatPr defaultColWidth="9.140625" defaultRowHeight="12.75"/>
  <cols>
    <col min="5" max="5" width="13.421875" style="0" customWidth="1"/>
    <col min="6" max="6" width="25.140625" style="0" customWidth="1"/>
    <col min="7" max="7" width="71.57421875" style="0" customWidth="1"/>
    <col min="11" max="11" width="2.140625" style="0" customWidth="1"/>
    <col min="12" max="12" width="1.8515625" style="0" customWidth="1"/>
    <col min="13" max="13" width="1.57421875" style="0" customWidth="1"/>
    <col min="14" max="14" width="1.8515625" style="0" customWidth="1"/>
  </cols>
  <sheetData>
    <row r="1" spans="1:12" ht="1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29478</v>
      </c>
    </row>
    <row r="12" spans="1:104" ht="12.75">
      <c r="A12" s="1">
        <v>1</v>
      </c>
      <c r="B12" s="1">
        <v>1</v>
      </c>
      <c r="C12" s="1">
        <v>0</v>
      </c>
      <c r="D12" s="1">
        <f>ROW(A84)</f>
        <v>84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2009</v>
      </c>
      <c r="Q12" s="1">
        <v>9</v>
      </c>
      <c r="R12" s="1" t="s">
        <v>7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8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10648781</v>
      </c>
      <c r="BE12" s="1" t="s">
        <v>9</v>
      </c>
      <c r="BF12" s="1" t="s">
        <v>10</v>
      </c>
      <c r="BG12" s="1">
        <v>6440219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6047237</v>
      </c>
      <c r="CB12" s="1">
        <v>6047227</v>
      </c>
      <c r="CC12" s="1">
        <v>6047233</v>
      </c>
      <c r="CD12" s="1">
        <v>6047235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2410077</v>
      </c>
      <c r="CL12" s="1" t="s">
        <v>11</v>
      </c>
      <c r="CM12" s="1" t="s">
        <v>12</v>
      </c>
      <c r="CN12" s="1" t="s">
        <v>13</v>
      </c>
      <c r="CO12" s="1" t="s">
        <v>13</v>
      </c>
      <c r="CP12" s="1" t="s">
        <v>13</v>
      </c>
      <c r="CQ12" s="1" t="s">
        <v>13</v>
      </c>
      <c r="CR12" s="1" t="s">
        <v>14</v>
      </c>
      <c r="CS12" s="1">
        <v>3970449</v>
      </c>
      <c r="CT12" s="1">
        <v>0</v>
      </c>
      <c r="CU12" s="1">
        <v>0</v>
      </c>
      <c r="CV12" s="1">
        <v>4980903</v>
      </c>
      <c r="CW12" s="1">
        <v>10381461</v>
      </c>
      <c r="CX12" s="1">
        <v>10381462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39" ht="12.75">
      <c r="A18" s="2">
        <v>52</v>
      </c>
      <c r="B18" s="2">
        <f aca="true" t="shared" si="0" ref="B18:AM18">B84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3</v>
      </c>
      <c r="G18" s="2" t="str">
        <f t="shared" si="0"/>
        <v>ТСОН ФЕР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245540.81</v>
      </c>
      <c r="P18" s="2">
        <f t="shared" si="0"/>
        <v>234258.4</v>
      </c>
      <c r="Q18" s="2">
        <f t="shared" si="0"/>
        <v>1343.63</v>
      </c>
      <c r="R18" s="2">
        <f t="shared" si="0"/>
        <v>649.06</v>
      </c>
      <c r="S18" s="2">
        <f t="shared" si="0"/>
        <v>9938.78</v>
      </c>
      <c r="T18" s="2">
        <f t="shared" si="0"/>
        <v>0</v>
      </c>
      <c r="U18" s="2">
        <f t="shared" si="0"/>
        <v>65.75</v>
      </c>
      <c r="V18" s="2">
        <f t="shared" si="0"/>
        <v>4.26</v>
      </c>
      <c r="W18" s="2">
        <f t="shared" si="0"/>
        <v>0</v>
      </c>
      <c r="X18" s="2">
        <f t="shared" si="0"/>
        <v>8626.17</v>
      </c>
      <c r="Y18" s="2">
        <f t="shared" si="0"/>
        <v>6609.02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">
      <c r="G19">
        <v>0</v>
      </c>
    </row>
    <row r="20" spans="1:67" ht="12.75">
      <c r="A20" s="1">
        <v>3</v>
      </c>
      <c r="B20" s="1">
        <v>1</v>
      </c>
      <c r="C20" s="1"/>
      <c r="D20" s="1">
        <f>ROW(A67)</f>
        <v>67</v>
      </c>
      <c r="E20" s="1"/>
      <c r="F20" s="1" t="s">
        <v>15</v>
      </c>
      <c r="G20" s="1" t="s">
        <v>16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17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39" ht="12.75">
      <c r="A22" s="2">
        <v>52</v>
      </c>
      <c r="B22" s="2">
        <f aca="true" t="shared" si="1" ref="B22:AM22">B67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Монтажные и пусконаладочные работы системы видеонаблюдения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245540.81</v>
      </c>
      <c r="P22" s="2">
        <f t="shared" si="1"/>
        <v>234258.4</v>
      </c>
      <c r="Q22" s="2">
        <f t="shared" si="1"/>
        <v>1343.63</v>
      </c>
      <c r="R22" s="2">
        <f t="shared" si="1"/>
        <v>649.06</v>
      </c>
      <c r="S22" s="2">
        <f t="shared" si="1"/>
        <v>9938.78</v>
      </c>
      <c r="T22" s="2">
        <f t="shared" si="1"/>
        <v>0</v>
      </c>
      <c r="U22" s="2">
        <f t="shared" si="1"/>
        <v>65.75</v>
      </c>
      <c r="V22" s="2">
        <f t="shared" si="1"/>
        <v>4.26</v>
      </c>
      <c r="W22" s="2">
        <f t="shared" si="1"/>
        <v>0</v>
      </c>
      <c r="X22" s="2">
        <f t="shared" si="1"/>
        <v>8626.17</v>
      </c>
      <c r="Y22" s="2">
        <f t="shared" si="1"/>
        <v>6609.02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">
      <c r="G23">
        <v>0</v>
      </c>
    </row>
    <row r="24" spans="1:67" ht="12.75">
      <c r="A24" s="1">
        <v>4</v>
      </c>
      <c r="B24" s="1">
        <v>1</v>
      </c>
      <c r="C24" s="1"/>
      <c r="D24" s="1">
        <f>ROW(A50)</f>
        <v>50</v>
      </c>
      <c r="E24" s="1"/>
      <c r="F24" s="1" t="s">
        <v>18</v>
      </c>
      <c r="G24" s="1" t="s">
        <v>19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3</v>
      </c>
      <c r="AP24" s="1" t="s">
        <v>3</v>
      </c>
      <c r="AQ24" s="1" t="s">
        <v>3</v>
      </c>
      <c r="AR24" s="1"/>
      <c r="AS24" s="1"/>
      <c r="AT24" s="1" t="s">
        <v>3</v>
      </c>
      <c r="AU24" s="1" t="s">
        <v>3</v>
      </c>
      <c r="AV24" s="1" t="s">
        <v>3</v>
      </c>
      <c r="AW24" s="1" t="s">
        <v>3</v>
      </c>
      <c r="AX24" s="1" t="s">
        <v>3</v>
      </c>
      <c r="AY24" s="1" t="s">
        <v>3</v>
      </c>
      <c r="AZ24" s="1" t="s">
        <v>3</v>
      </c>
      <c r="BA24" s="1" t="s">
        <v>3</v>
      </c>
      <c r="BB24" s="1" t="s">
        <v>3</v>
      </c>
      <c r="BC24" s="1" t="s">
        <v>3</v>
      </c>
      <c r="BD24" s="1" t="s">
        <v>3</v>
      </c>
      <c r="BE24" s="1" t="s">
        <v>20</v>
      </c>
      <c r="BF24" s="1">
        <v>0</v>
      </c>
      <c r="BG24" s="1">
        <v>0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>
        <v>0</v>
      </c>
      <c r="BN24" s="1" t="s">
        <v>3</v>
      </c>
      <c r="BO24" s="1">
        <v>0</v>
      </c>
    </row>
    <row r="26" spans="1:39" ht="12.75">
      <c r="A26" s="2">
        <v>52</v>
      </c>
      <c r="B26" s="2">
        <f aca="true" t="shared" si="2" ref="B26:AM26">B50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Монтажные работы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245540.81</v>
      </c>
      <c r="P26" s="2">
        <f t="shared" si="2"/>
        <v>234258.4</v>
      </c>
      <c r="Q26" s="2">
        <f t="shared" si="2"/>
        <v>1343.63</v>
      </c>
      <c r="R26" s="2">
        <f t="shared" si="2"/>
        <v>649.06</v>
      </c>
      <c r="S26" s="2">
        <f t="shared" si="2"/>
        <v>9938.78</v>
      </c>
      <c r="T26" s="2">
        <f t="shared" si="2"/>
        <v>0</v>
      </c>
      <c r="U26" s="2">
        <f t="shared" si="2"/>
        <v>65.75</v>
      </c>
      <c r="V26" s="2">
        <f t="shared" si="2"/>
        <v>4.26</v>
      </c>
      <c r="W26" s="2">
        <f t="shared" si="2"/>
        <v>0</v>
      </c>
      <c r="X26" s="2">
        <f t="shared" si="2"/>
        <v>8626.17</v>
      </c>
      <c r="Y26" s="2">
        <f t="shared" si="2"/>
        <v>6609.02</v>
      </c>
      <c r="Z26" s="2">
        <f t="shared" si="2"/>
        <v>0</v>
      </c>
      <c r="AA26" s="2">
        <f t="shared" si="2"/>
        <v>0</v>
      </c>
      <c r="AB26" s="2">
        <f t="shared" si="2"/>
        <v>245540.81</v>
      </c>
      <c r="AC26" s="2">
        <f t="shared" si="2"/>
        <v>234258.4</v>
      </c>
      <c r="AD26" s="2">
        <f t="shared" si="2"/>
        <v>1343.63</v>
      </c>
      <c r="AE26" s="2">
        <f t="shared" si="2"/>
        <v>649.06</v>
      </c>
      <c r="AF26" s="2">
        <f t="shared" si="2"/>
        <v>9938.78</v>
      </c>
      <c r="AG26" s="2">
        <f t="shared" si="2"/>
        <v>0</v>
      </c>
      <c r="AH26" s="2">
        <f t="shared" si="2"/>
        <v>65.75</v>
      </c>
      <c r="AI26" s="2">
        <f t="shared" si="2"/>
        <v>4.26</v>
      </c>
      <c r="AJ26" s="2">
        <f t="shared" si="2"/>
        <v>0</v>
      </c>
      <c r="AK26" s="2">
        <f t="shared" si="2"/>
        <v>8626.17</v>
      </c>
      <c r="AL26" s="2">
        <f t="shared" si="2"/>
        <v>6609.02</v>
      </c>
      <c r="AM26" s="2">
        <f t="shared" si="2"/>
        <v>0</v>
      </c>
    </row>
    <row r="28" spans="1:155" ht="12">
      <c r="A28">
        <v>17</v>
      </c>
      <c r="B28">
        <v>1</v>
      </c>
      <c r="C28">
        <f>ROW(SmtRes!A6)</f>
        <v>6</v>
      </c>
      <c r="D28">
        <f>ROW(EtalonRes!A4)</f>
        <v>4</v>
      </c>
      <c r="E28" t="s">
        <v>21</v>
      </c>
      <c r="F28" t="s">
        <v>22</v>
      </c>
      <c r="G28" t="s">
        <v>23</v>
      </c>
      <c r="H28" t="s">
        <v>24</v>
      </c>
      <c r="I28">
        <v>16</v>
      </c>
      <c r="J28">
        <v>0</v>
      </c>
      <c r="O28">
        <f aca="true" t="shared" si="3" ref="O28:O48">ROUND(CP28,2)</f>
        <v>1701.96</v>
      </c>
      <c r="P28">
        <f aca="true" t="shared" si="4" ref="P28:P48">ROUND(CQ28*I28,2)</f>
        <v>0</v>
      </c>
      <c r="Q28">
        <f aca="true" t="shared" si="5" ref="Q28:Q48">ROUND(CR28*I28,2)</f>
        <v>19.96</v>
      </c>
      <c r="R28">
        <f aca="true" t="shared" si="6" ref="R28:R48">ROUND(CS28*I28,2)</f>
        <v>6.96</v>
      </c>
      <c r="S28">
        <f aca="true" t="shared" si="7" ref="S28:S48">ROUND(CT28*I28,2)</f>
        <v>1682</v>
      </c>
      <c r="T28">
        <f aca="true" t="shared" si="8" ref="T28:T48">ROUND(CU28*I28,2)</f>
        <v>0</v>
      </c>
      <c r="U28">
        <f aca="true" t="shared" si="9" ref="U28:U48">CV28*I28</f>
        <v>10.464</v>
      </c>
      <c r="V28">
        <f aca="true" t="shared" si="10" ref="V28:V48">CW28*I28</f>
        <v>0.048</v>
      </c>
      <c r="W28">
        <f aca="true" t="shared" si="11" ref="W28:W48">ROUND(CX28*I28,2)</f>
        <v>0</v>
      </c>
      <c r="X28">
        <f aca="true" t="shared" si="12" ref="X28:X48">ROUND(CY28,2)</f>
        <v>1460.61</v>
      </c>
      <c r="Y28">
        <f aca="true" t="shared" si="13" ref="Y28:Y48">ROUND(CZ28,2)</f>
        <v>1097.82</v>
      </c>
      <c r="AA28">
        <v>0</v>
      </c>
      <c r="AB28">
        <f aca="true" t="shared" si="14" ref="AB28:AB48">(AC28+AD28+AF28)</f>
        <v>7.514999999999999</v>
      </c>
      <c r="AC28">
        <f>(ES28)</f>
        <v>0</v>
      </c>
      <c r="AD28">
        <f>((ET28*0.3))</f>
        <v>0.27</v>
      </c>
      <c r="AE28">
        <f>((EU28*0.3))</f>
        <v>0.03</v>
      </c>
      <c r="AF28">
        <f>((EV28*0.3))</f>
        <v>7.244999999999999</v>
      </c>
      <c r="AG28">
        <f>(AP28)</f>
        <v>0</v>
      </c>
      <c r="AH28">
        <f>((EW28*0.3))</f>
        <v>0.654</v>
      </c>
      <c r="AI28">
        <f>((EX28*0.3))</f>
        <v>0.003</v>
      </c>
      <c r="AJ28">
        <f>(AS28)</f>
        <v>0</v>
      </c>
      <c r="AK28">
        <v>25.05</v>
      </c>
      <c r="AL28">
        <v>0</v>
      </c>
      <c r="AM28">
        <v>0.9</v>
      </c>
      <c r="AN28">
        <v>0.1</v>
      </c>
      <c r="AO28">
        <v>24.15</v>
      </c>
      <c r="AP28">
        <v>0</v>
      </c>
      <c r="AQ28">
        <v>2.18</v>
      </c>
      <c r="AR28">
        <v>0.01</v>
      </c>
      <c r="AS28">
        <v>0</v>
      </c>
      <c r="AT28">
        <f aca="true" t="shared" si="15" ref="AT28:AT48">(BZ28*0.94)</f>
        <v>86.47999999999999</v>
      </c>
      <c r="AU28">
        <f aca="true" t="shared" si="16" ref="AU28:AU48">CA28</f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14.51</v>
      </c>
      <c r="BB28">
        <v>4.62</v>
      </c>
      <c r="BC28">
        <v>1</v>
      </c>
      <c r="BH28">
        <v>0</v>
      </c>
      <c r="BI28">
        <v>2</v>
      </c>
      <c r="BJ28" t="s">
        <v>25</v>
      </c>
      <c r="BM28">
        <v>38</v>
      </c>
      <c r="BN28">
        <v>0</v>
      </c>
      <c r="BO28" t="s">
        <v>22</v>
      </c>
      <c r="BP28">
        <v>1</v>
      </c>
      <c r="BQ28">
        <v>2</v>
      </c>
      <c r="BR28">
        <v>0</v>
      </c>
      <c r="BS28">
        <v>14.51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92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aca="true" t="shared" si="17" ref="CP28:CP48">(P28+Q28+S28)</f>
        <v>1701.96</v>
      </c>
      <c r="CQ28">
        <f aca="true" t="shared" si="18" ref="CQ28:CQ48">(AC28)*BC28</f>
        <v>0</v>
      </c>
      <c r="CR28">
        <f aca="true" t="shared" si="19" ref="CR28:CR48">(AD28)*BB28</f>
        <v>1.2474</v>
      </c>
      <c r="CS28">
        <f aca="true" t="shared" si="20" ref="CS28:CS48">(AE28)*BS28</f>
        <v>0.43529999999999996</v>
      </c>
      <c r="CT28">
        <f aca="true" t="shared" si="21" ref="CT28:CT48">(AF28)*BA28</f>
        <v>105.12494999999998</v>
      </c>
      <c r="CU28">
        <f aca="true" t="shared" si="22" ref="CU28:CU48">(AG28)*BT28</f>
        <v>0</v>
      </c>
      <c r="CV28">
        <f aca="true" t="shared" si="23" ref="CV28:CV48">(AH28)*BU28</f>
        <v>0.654</v>
      </c>
      <c r="CW28">
        <f aca="true" t="shared" si="24" ref="CW28:CW48">(AI28)*BV28</f>
        <v>0.003</v>
      </c>
      <c r="CX28">
        <f aca="true" t="shared" si="25" ref="CX28:CX48">(AJ28)*BW28</f>
        <v>0</v>
      </c>
      <c r="CY28">
        <f aca="true" t="shared" si="26" ref="CY28:CY48">(((S28+R28)*AT28)/100)</f>
        <v>1460.612608</v>
      </c>
      <c r="CZ28">
        <f aca="true" t="shared" si="27" ref="CZ28:CZ48">(((S28+R28)*CA28)/100)</f>
        <v>1097.824</v>
      </c>
      <c r="DE28" t="s">
        <v>26</v>
      </c>
      <c r="DF28" t="s">
        <v>26</v>
      </c>
      <c r="DG28" t="s">
        <v>26</v>
      </c>
      <c r="DI28" t="s">
        <v>26</v>
      </c>
      <c r="DJ28" t="s">
        <v>26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1013</v>
      </c>
      <c r="DV28" t="s">
        <v>24</v>
      </c>
      <c r="DW28" t="s">
        <v>24</v>
      </c>
      <c r="DX28">
        <v>1</v>
      </c>
      <c r="EE28">
        <v>6440267</v>
      </c>
      <c r="EF28">
        <v>2</v>
      </c>
      <c r="EG28" t="s">
        <v>27</v>
      </c>
      <c r="EH28">
        <v>0</v>
      </c>
      <c r="EJ28">
        <v>2</v>
      </c>
      <c r="EK28">
        <v>38</v>
      </c>
      <c r="EL28" t="s">
        <v>28</v>
      </c>
      <c r="EM28" t="s">
        <v>29</v>
      </c>
      <c r="EQ28">
        <v>0</v>
      </c>
      <c r="ER28">
        <v>25.05</v>
      </c>
      <c r="ES28">
        <v>0</v>
      </c>
      <c r="ET28">
        <v>0.9</v>
      </c>
      <c r="EU28">
        <v>0.1</v>
      </c>
      <c r="EV28">
        <v>24.15</v>
      </c>
      <c r="EW28">
        <v>2.18</v>
      </c>
      <c r="EX28">
        <v>0.01</v>
      </c>
      <c r="EY28">
        <v>0</v>
      </c>
    </row>
    <row r="29" spans="1:154" ht="12">
      <c r="A29">
        <v>18</v>
      </c>
      <c r="B29">
        <v>1</v>
      </c>
      <c r="C29">
        <v>5</v>
      </c>
      <c r="E29" t="s">
        <v>30</v>
      </c>
      <c r="F29" t="s">
        <v>31</v>
      </c>
      <c r="G29" s="38" t="s">
        <v>290</v>
      </c>
      <c r="H29" t="s">
        <v>33</v>
      </c>
      <c r="I29">
        <f>I28*J29</f>
        <v>6</v>
      </c>
      <c r="J29">
        <v>0.375</v>
      </c>
      <c r="O29">
        <f t="shared" si="3"/>
        <v>17172</v>
      </c>
      <c r="P29">
        <f t="shared" si="4"/>
        <v>17172</v>
      </c>
      <c r="Q29">
        <f t="shared" si="5"/>
        <v>0</v>
      </c>
      <c r="R29">
        <f t="shared" si="6"/>
        <v>0</v>
      </c>
      <c r="S29">
        <f t="shared" si="7"/>
        <v>0</v>
      </c>
      <c r="T29">
        <f t="shared" si="8"/>
        <v>0</v>
      </c>
      <c r="U29">
        <f t="shared" si="9"/>
        <v>0</v>
      </c>
      <c r="V29">
        <f t="shared" si="10"/>
        <v>0</v>
      </c>
      <c r="W29">
        <f t="shared" si="11"/>
        <v>0</v>
      </c>
      <c r="X29">
        <f t="shared" si="12"/>
        <v>0</v>
      </c>
      <c r="Y29">
        <f t="shared" si="13"/>
        <v>0</v>
      </c>
      <c r="AA29">
        <v>0</v>
      </c>
      <c r="AB29">
        <f t="shared" si="14"/>
        <v>2862</v>
      </c>
      <c r="AC29">
        <f aca="true" t="shared" si="28" ref="AC29:AJ30">AL29</f>
        <v>2862</v>
      </c>
      <c r="AD29">
        <f t="shared" si="28"/>
        <v>0</v>
      </c>
      <c r="AE29">
        <f t="shared" si="28"/>
        <v>0</v>
      </c>
      <c r="AF29">
        <f t="shared" si="28"/>
        <v>0</v>
      </c>
      <c r="AG29">
        <f t="shared" si="28"/>
        <v>0</v>
      </c>
      <c r="AH29">
        <f t="shared" si="28"/>
        <v>0</v>
      </c>
      <c r="AI29">
        <f t="shared" si="28"/>
        <v>0</v>
      </c>
      <c r="AJ29">
        <f t="shared" si="28"/>
        <v>0</v>
      </c>
      <c r="AK29">
        <v>5084.75</v>
      </c>
      <c r="AL29" s="38">
        <v>2862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f t="shared" si="15"/>
        <v>86.47999999999999</v>
      </c>
      <c r="AU29">
        <f t="shared" si="16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2</v>
      </c>
      <c r="BM29">
        <v>38</v>
      </c>
      <c r="BN29">
        <v>0</v>
      </c>
      <c r="BP29">
        <v>0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92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17"/>
        <v>17172</v>
      </c>
      <c r="CQ29">
        <f t="shared" si="18"/>
        <v>2862</v>
      </c>
      <c r="CR29">
        <f t="shared" si="19"/>
        <v>0</v>
      </c>
      <c r="CS29">
        <f t="shared" si="20"/>
        <v>0</v>
      </c>
      <c r="CT29">
        <f t="shared" si="21"/>
        <v>0</v>
      </c>
      <c r="CU29">
        <f t="shared" si="22"/>
        <v>0</v>
      </c>
      <c r="CV29">
        <f t="shared" si="23"/>
        <v>0</v>
      </c>
      <c r="CW29">
        <f t="shared" si="24"/>
        <v>0</v>
      </c>
      <c r="CX29">
        <f t="shared" si="25"/>
        <v>0</v>
      </c>
      <c r="CY29">
        <f t="shared" si="26"/>
        <v>0</v>
      </c>
      <c r="CZ29">
        <f t="shared" si="27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33</v>
      </c>
      <c r="DW29" t="s">
        <v>33</v>
      </c>
      <c r="DX29">
        <v>1</v>
      </c>
      <c r="EE29">
        <v>6440267</v>
      </c>
      <c r="EF29">
        <v>2</v>
      </c>
      <c r="EG29" t="s">
        <v>27</v>
      </c>
      <c r="EH29">
        <v>0</v>
      </c>
      <c r="EJ29">
        <v>2</v>
      </c>
      <c r="EK29">
        <v>38</v>
      </c>
      <c r="EL29" t="s">
        <v>28</v>
      </c>
      <c r="EM29" t="s">
        <v>29</v>
      </c>
      <c r="EQ29">
        <v>0</v>
      </c>
      <c r="ER29">
        <v>5084.75</v>
      </c>
      <c r="ES29">
        <v>5084.75</v>
      </c>
      <c r="ET29">
        <v>0</v>
      </c>
      <c r="EU29">
        <v>0</v>
      </c>
      <c r="EV29">
        <v>0</v>
      </c>
      <c r="EW29">
        <v>0</v>
      </c>
      <c r="EX29">
        <v>0</v>
      </c>
    </row>
    <row r="30" spans="1:154" ht="12">
      <c r="A30">
        <v>18</v>
      </c>
      <c r="B30">
        <v>1</v>
      </c>
      <c r="C30">
        <v>6</v>
      </c>
      <c r="E30" t="s">
        <v>34</v>
      </c>
      <c r="F30" t="s">
        <v>31</v>
      </c>
      <c r="G30" s="38" t="s">
        <v>291</v>
      </c>
      <c r="H30" t="s">
        <v>33</v>
      </c>
      <c r="I30">
        <f>I28*J30</f>
        <v>10</v>
      </c>
      <c r="J30">
        <v>0.625</v>
      </c>
      <c r="O30">
        <f t="shared" si="3"/>
        <v>29780</v>
      </c>
      <c r="P30">
        <f t="shared" si="4"/>
        <v>29780</v>
      </c>
      <c r="Q30">
        <f t="shared" si="5"/>
        <v>0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3"/>
        <v>0</v>
      </c>
      <c r="AA30">
        <v>0</v>
      </c>
      <c r="AB30">
        <f t="shared" si="14"/>
        <v>2978</v>
      </c>
      <c r="AC30">
        <f t="shared" si="28"/>
        <v>2978</v>
      </c>
      <c r="AD30">
        <f t="shared" si="28"/>
        <v>0</v>
      </c>
      <c r="AE30">
        <f t="shared" si="28"/>
        <v>0</v>
      </c>
      <c r="AF30">
        <f t="shared" si="28"/>
        <v>0</v>
      </c>
      <c r="AG30">
        <f t="shared" si="28"/>
        <v>0</v>
      </c>
      <c r="AH30">
        <f t="shared" si="28"/>
        <v>0</v>
      </c>
      <c r="AI30">
        <f t="shared" si="28"/>
        <v>0</v>
      </c>
      <c r="AJ30">
        <f t="shared" si="28"/>
        <v>0</v>
      </c>
      <c r="AK30">
        <v>4067.8</v>
      </c>
      <c r="AL30" s="38">
        <v>2978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f t="shared" si="15"/>
        <v>86.47999999999999</v>
      </c>
      <c r="AU30">
        <f t="shared" si="16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2</v>
      </c>
      <c r="BM30">
        <v>38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92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17"/>
        <v>29780</v>
      </c>
      <c r="CQ30">
        <f t="shared" si="18"/>
        <v>2978</v>
      </c>
      <c r="CR30">
        <f t="shared" si="19"/>
        <v>0</v>
      </c>
      <c r="CS30">
        <f t="shared" si="20"/>
        <v>0</v>
      </c>
      <c r="CT30">
        <f t="shared" si="21"/>
        <v>0</v>
      </c>
      <c r="CU30">
        <f t="shared" si="22"/>
        <v>0</v>
      </c>
      <c r="CV30">
        <f t="shared" si="23"/>
        <v>0</v>
      </c>
      <c r="CW30">
        <f t="shared" si="24"/>
        <v>0</v>
      </c>
      <c r="CX30">
        <f t="shared" si="25"/>
        <v>0</v>
      </c>
      <c r="CY30">
        <f t="shared" si="26"/>
        <v>0</v>
      </c>
      <c r="CZ30">
        <f t="shared" si="27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33</v>
      </c>
      <c r="DW30" t="s">
        <v>33</v>
      </c>
      <c r="DX30">
        <v>1</v>
      </c>
      <c r="EE30">
        <v>6440267</v>
      </c>
      <c r="EF30">
        <v>2</v>
      </c>
      <c r="EG30" t="s">
        <v>27</v>
      </c>
      <c r="EH30">
        <v>0</v>
      </c>
      <c r="EJ30">
        <v>2</v>
      </c>
      <c r="EK30">
        <v>38</v>
      </c>
      <c r="EL30" t="s">
        <v>28</v>
      </c>
      <c r="EM30" t="s">
        <v>29</v>
      </c>
      <c r="EQ30">
        <v>0</v>
      </c>
      <c r="ER30">
        <v>4067.8</v>
      </c>
      <c r="ES30">
        <v>4067.8</v>
      </c>
      <c r="ET30">
        <v>0</v>
      </c>
      <c r="EU30">
        <v>0</v>
      </c>
      <c r="EV30">
        <v>0</v>
      </c>
      <c r="EW30">
        <v>0</v>
      </c>
      <c r="EX30">
        <v>0</v>
      </c>
    </row>
    <row r="31" spans="1:155" ht="12">
      <c r="A31">
        <v>17</v>
      </c>
      <c r="B31">
        <v>1</v>
      </c>
      <c r="C31">
        <f>ROW(SmtRes!A13)</f>
        <v>13</v>
      </c>
      <c r="D31">
        <f>ROW(EtalonRes!A10)</f>
        <v>10</v>
      </c>
      <c r="E31" t="s">
        <v>36</v>
      </c>
      <c r="F31" t="s">
        <v>37</v>
      </c>
      <c r="G31" t="s">
        <v>38</v>
      </c>
      <c r="H31" t="s">
        <v>39</v>
      </c>
      <c r="I31">
        <v>1</v>
      </c>
      <c r="J31">
        <v>0</v>
      </c>
      <c r="O31">
        <f t="shared" si="3"/>
        <v>341.88</v>
      </c>
      <c r="P31">
        <f t="shared" si="4"/>
        <v>26.03</v>
      </c>
      <c r="Q31">
        <f t="shared" si="5"/>
        <v>0</v>
      </c>
      <c r="R31">
        <f t="shared" si="6"/>
        <v>0</v>
      </c>
      <c r="S31">
        <f t="shared" si="7"/>
        <v>315.85</v>
      </c>
      <c r="T31">
        <f t="shared" si="8"/>
        <v>0</v>
      </c>
      <c r="U31">
        <f t="shared" si="9"/>
        <v>2.4</v>
      </c>
      <c r="V31">
        <f t="shared" si="10"/>
        <v>0</v>
      </c>
      <c r="W31">
        <f t="shared" si="11"/>
        <v>0</v>
      </c>
      <c r="X31">
        <f t="shared" si="12"/>
        <v>273.15</v>
      </c>
      <c r="Y31">
        <f t="shared" si="13"/>
        <v>205.3</v>
      </c>
      <c r="AA31">
        <v>0</v>
      </c>
      <c r="AB31">
        <f t="shared" si="14"/>
        <v>34.718</v>
      </c>
      <c r="AC31">
        <f>(ES31)</f>
        <v>12.95</v>
      </c>
      <c r="AD31">
        <f>((ET31*0.3))</f>
        <v>0</v>
      </c>
      <c r="AE31">
        <f>((EU31*0.3))</f>
        <v>0</v>
      </c>
      <c r="AF31">
        <f>((EV31*0.3))</f>
        <v>21.768</v>
      </c>
      <c r="AG31">
        <f>(AP31)</f>
        <v>0</v>
      </c>
      <c r="AH31">
        <f>((EW31*0.3))</f>
        <v>2.4</v>
      </c>
      <c r="AI31">
        <f>((EX31*0.3))</f>
        <v>0</v>
      </c>
      <c r="AJ31">
        <f>(AS31)</f>
        <v>0</v>
      </c>
      <c r="AK31">
        <v>85.51</v>
      </c>
      <c r="AL31">
        <v>12.95</v>
      </c>
      <c r="AM31">
        <v>0</v>
      </c>
      <c r="AN31">
        <v>0</v>
      </c>
      <c r="AO31">
        <v>72.56</v>
      </c>
      <c r="AP31">
        <v>0</v>
      </c>
      <c r="AQ31">
        <v>8</v>
      </c>
      <c r="AR31">
        <v>0</v>
      </c>
      <c r="AS31">
        <v>0</v>
      </c>
      <c r="AT31">
        <f t="shared" si="15"/>
        <v>86.47999999999999</v>
      </c>
      <c r="AU31">
        <f t="shared" si="16"/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14.51</v>
      </c>
      <c r="BB31">
        <v>1</v>
      </c>
      <c r="BC31">
        <v>2.01</v>
      </c>
      <c r="BH31">
        <v>0</v>
      </c>
      <c r="BI31">
        <v>2</v>
      </c>
      <c r="BJ31" t="s">
        <v>40</v>
      </c>
      <c r="BM31">
        <v>38</v>
      </c>
      <c r="BN31">
        <v>0</v>
      </c>
      <c r="BO31" t="s">
        <v>37</v>
      </c>
      <c r="BP31">
        <v>1</v>
      </c>
      <c r="BQ31">
        <v>2</v>
      </c>
      <c r="BR31">
        <v>0</v>
      </c>
      <c r="BS31">
        <v>14.51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92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 t="shared" si="17"/>
        <v>341.88</v>
      </c>
      <c r="CQ31">
        <f t="shared" si="18"/>
        <v>26.029499999999995</v>
      </c>
      <c r="CR31">
        <f t="shared" si="19"/>
        <v>0</v>
      </c>
      <c r="CS31">
        <f t="shared" si="20"/>
        <v>0</v>
      </c>
      <c r="CT31">
        <f t="shared" si="21"/>
        <v>315.85368</v>
      </c>
      <c r="CU31">
        <f t="shared" si="22"/>
        <v>0</v>
      </c>
      <c r="CV31">
        <f t="shared" si="23"/>
        <v>2.4</v>
      </c>
      <c r="CW31">
        <f t="shared" si="24"/>
        <v>0</v>
      </c>
      <c r="CX31">
        <f t="shared" si="25"/>
        <v>0</v>
      </c>
      <c r="CY31">
        <f t="shared" si="26"/>
        <v>273.14707999999996</v>
      </c>
      <c r="CZ31">
        <f t="shared" si="27"/>
        <v>205.3025</v>
      </c>
      <c r="DE31" t="s">
        <v>26</v>
      </c>
      <c r="DF31" t="s">
        <v>26</v>
      </c>
      <c r="DG31" t="s">
        <v>26</v>
      </c>
      <c r="DI31" t="s">
        <v>26</v>
      </c>
      <c r="DJ31" t="s">
        <v>26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1013</v>
      </c>
      <c r="DV31" t="s">
        <v>39</v>
      </c>
      <c r="DW31" t="s">
        <v>39</v>
      </c>
      <c r="DX31">
        <v>1</v>
      </c>
      <c r="EE31">
        <v>6440267</v>
      </c>
      <c r="EF31">
        <v>2</v>
      </c>
      <c r="EG31" t="s">
        <v>27</v>
      </c>
      <c r="EH31">
        <v>0</v>
      </c>
      <c r="EJ31">
        <v>2</v>
      </c>
      <c r="EK31">
        <v>38</v>
      </c>
      <c r="EL31" t="s">
        <v>28</v>
      </c>
      <c r="EM31" t="s">
        <v>29</v>
      </c>
      <c r="EQ31">
        <v>0</v>
      </c>
      <c r="ER31">
        <v>85.51</v>
      </c>
      <c r="ES31">
        <v>12.95</v>
      </c>
      <c r="ET31">
        <v>0</v>
      </c>
      <c r="EU31">
        <v>0</v>
      </c>
      <c r="EV31">
        <v>72.56</v>
      </c>
      <c r="EW31">
        <v>8</v>
      </c>
      <c r="EX31">
        <v>0</v>
      </c>
      <c r="EY31">
        <v>0</v>
      </c>
    </row>
    <row r="32" spans="1:154" ht="12">
      <c r="A32">
        <v>18</v>
      </c>
      <c r="B32">
        <v>1</v>
      </c>
      <c r="C32">
        <v>13</v>
      </c>
      <c r="E32" t="s">
        <v>41</v>
      </c>
      <c r="F32" t="s">
        <v>31</v>
      </c>
      <c r="G32" s="38" t="s">
        <v>289</v>
      </c>
      <c r="H32" t="s">
        <v>33</v>
      </c>
      <c r="I32">
        <f>I31*J32</f>
        <v>1</v>
      </c>
      <c r="J32">
        <v>1</v>
      </c>
      <c r="O32">
        <f t="shared" si="3"/>
        <v>44270.19</v>
      </c>
      <c r="P32">
        <f t="shared" si="4"/>
        <v>44270.19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3"/>
        <v>0</v>
      </c>
      <c r="AA32">
        <v>0</v>
      </c>
      <c r="AB32">
        <f t="shared" si="14"/>
        <v>44270.19</v>
      </c>
      <c r="AC32">
        <f aca="true" t="shared" si="29" ref="AC32:AJ32">AL32</f>
        <v>44270.19</v>
      </c>
      <c r="AD32">
        <f t="shared" si="29"/>
        <v>0</v>
      </c>
      <c r="AE32">
        <f t="shared" si="29"/>
        <v>0</v>
      </c>
      <c r="AF32">
        <f t="shared" si="29"/>
        <v>0</v>
      </c>
      <c r="AG32">
        <f t="shared" si="29"/>
        <v>0</v>
      </c>
      <c r="AH32">
        <f t="shared" si="29"/>
        <v>0</v>
      </c>
      <c r="AI32">
        <f t="shared" si="29"/>
        <v>0</v>
      </c>
      <c r="AJ32">
        <f t="shared" si="29"/>
        <v>0</v>
      </c>
      <c r="AK32">
        <v>26429.5</v>
      </c>
      <c r="AL32" s="38">
        <v>44270.19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f t="shared" si="15"/>
        <v>86.47999999999999</v>
      </c>
      <c r="AU32">
        <f t="shared" si="16"/>
        <v>65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3</v>
      </c>
      <c r="BI32">
        <v>2</v>
      </c>
      <c r="BM32">
        <v>38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92</v>
      </c>
      <c r="CA32">
        <v>65</v>
      </c>
      <c r="CF32">
        <v>0</v>
      </c>
      <c r="CG32">
        <v>0</v>
      </c>
      <c r="CM32">
        <v>0</v>
      </c>
      <c r="CO32">
        <v>0</v>
      </c>
      <c r="CP32">
        <f t="shared" si="17"/>
        <v>44270.19</v>
      </c>
      <c r="CQ32">
        <f t="shared" si="18"/>
        <v>44270.19</v>
      </c>
      <c r="CR32">
        <f t="shared" si="19"/>
        <v>0</v>
      </c>
      <c r="CS32">
        <f t="shared" si="20"/>
        <v>0</v>
      </c>
      <c r="CT32">
        <f t="shared" si="21"/>
        <v>0</v>
      </c>
      <c r="CU32">
        <f t="shared" si="22"/>
        <v>0</v>
      </c>
      <c r="CV32">
        <f t="shared" si="23"/>
        <v>0</v>
      </c>
      <c r="CW32">
        <f t="shared" si="24"/>
        <v>0</v>
      </c>
      <c r="CX32">
        <f t="shared" si="25"/>
        <v>0</v>
      </c>
      <c r="CY32">
        <f t="shared" si="26"/>
        <v>0</v>
      </c>
      <c r="CZ32">
        <f t="shared" si="27"/>
        <v>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33</v>
      </c>
      <c r="DW32" t="s">
        <v>33</v>
      </c>
      <c r="DX32">
        <v>1</v>
      </c>
      <c r="EE32">
        <v>6440267</v>
      </c>
      <c r="EF32">
        <v>2</v>
      </c>
      <c r="EG32" t="s">
        <v>27</v>
      </c>
      <c r="EH32">
        <v>0</v>
      </c>
      <c r="EJ32">
        <v>2</v>
      </c>
      <c r="EK32">
        <v>38</v>
      </c>
      <c r="EL32" t="s">
        <v>28</v>
      </c>
      <c r="EM32" t="s">
        <v>29</v>
      </c>
      <c r="EQ32">
        <v>0</v>
      </c>
      <c r="ER32">
        <v>26429.5</v>
      </c>
      <c r="ES32">
        <v>26429.5</v>
      </c>
      <c r="ET32">
        <v>0</v>
      </c>
      <c r="EU32">
        <v>0</v>
      </c>
      <c r="EV32">
        <v>0</v>
      </c>
      <c r="EW32">
        <v>0</v>
      </c>
      <c r="EX32">
        <v>0</v>
      </c>
    </row>
    <row r="33" spans="1:155" ht="12">
      <c r="A33">
        <v>17</v>
      </c>
      <c r="B33">
        <v>1</v>
      </c>
      <c r="C33">
        <f>ROW(SmtRes!A17)</f>
        <v>17</v>
      </c>
      <c r="D33">
        <f>ROW(EtalonRes!A13)</f>
        <v>13</v>
      </c>
      <c r="E33" t="s">
        <v>4</v>
      </c>
      <c r="F33" t="s">
        <v>43</v>
      </c>
      <c r="G33" t="s">
        <v>44</v>
      </c>
      <c r="H33" t="s">
        <v>33</v>
      </c>
      <c r="I33">
        <v>1</v>
      </c>
      <c r="J33">
        <v>0</v>
      </c>
      <c r="O33">
        <f t="shared" si="3"/>
        <v>39.9</v>
      </c>
      <c r="P33">
        <f t="shared" si="4"/>
        <v>0</v>
      </c>
      <c r="Q33">
        <f t="shared" si="5"/>
        <v>1.25</v>
      </c>
      <c r="R33">
        <f t="shared" si="6"/>
        <v>0</v>
      </c>
      <c r="S33">
        <f t="shared" si="7"/>
        <v>38.65</v>
      </c>
      <c r="T33">
        <f t="shared" si="8"/>
        <v>0</v>
      </c>
      <c r="U33">
        <f t="shared" si="9"/>
        <v>0.309</v>
      </c>
      <c r="V33">
        <f t="shared" si="10"/>
        <v>0.003</v>
      </c>
      <c r="W33">
        <f t="shared" si="11"/>
        <v>0</v>
      </c>
      <c r="X33">
        <f t="shared" si="12"/>
        <v>33.42</v>
      </c>
      <c r="Y33">
        <f t="shared" si="13"/>
        <v>25.12</v>
      </c>
      <c r="AA33">
        <v>0</v>
      </c>
      <c r="AB33">
        <f t="shared" si="14"/>
        <v>2.8890000000000002</v>
      </c>
      <c r="AC33">
        <f>(ES33)</f>
        <v>0</v>
      </c>
      <c r="AD33">
        <f>((ET33*0.3))</f>
        <v>0.22499999999999998</v>
      </c>
      <c r="AE33">
        <f>((EU33*0.3))</f>
        <v>0</v>
      </c>
      <c r="AF33">
        <f>((EV33*0.3))</f>
        <v>2.664</v>
      </c>
      <c r="AG33">
        <f>(AP33)</f>
        <v>0</v>
      </c>
      <c r="AH33">
        <f>((EW33*0.3))</f>
        <v>0.309</v>
      </c>
      <c r="AI33">
        <f>((EX33*0.3))</f>
        <v>0.003</v>
      </c>
      <c r="AJ33">
        <f>(AS33)</f>
        <v>0</v>
      </c>
      <c r="AK33">
        <v>9.63</v>
      </c>
      <c r="AL33">
        <v>0</v>
      </c>
      <c r="AM33">
        <v>0.75</v>
      </c>
      <c r="AN33">
        <v>0</v>
      </c>
      <c r="AO33">
        <v>8.88</v>
      </c>
      <c r="AP33">
        <v>0</v>
      </c>
      <c r="AQ33">
        <v>1.03</v>
      </c>
      <c r="AR33">
        <v>0.01</v>
      </c>
      <c r="AS33">
        <v>0</v>
      </c>
      <c r="AT33">
        <f t="shared" si="15"/>
        <v>86.47999999999999</v>
      </c>
      <c r="AU33">
        <f t="shared" si="16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14.51</v>
      </c>
      <c r="BB33">
        <v>5.57</v>
      </c>
      <c r="BC33">
        <v>1</v>
      </c>
      <c r="BH33">
        <v>0</v>
      </c>
      <c r="BI33">
        <v>2</v>
      </c>
      <c r="BJ33" t="s">
        <v>45</v>
      </c>
      <c r="BM33">
        <v>38</v>
      </c>
      <c r="BN33">
        <v>0</v>
      </c>
      <c r="BO33" t="s">
        <v>43</v>
      </c>
      <c r="BP33">
        <v>1</v>
      </c>
      <c r="BQ33">
        <v>2</v>
      </c>
      <c r="BR33">
        <v>0</v>
      </c>
      <c r="BS33">
        <v>14.51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92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17"/>
        <v>39.9</v>
      </c>
      <c r="CQ33">
        <f t="shared" si="18"/>
        <v>0</v>
      </c>
      <c r="CR33">
        <f t="shared" si="19"/>
        <v>1.25325</v>
      </c>
      <c r="CS33">
        <f t="shared" si="20"/>
        <v>0</v>
      </c>
      <c r="CT33">
        <f t="shared" si="21"/>
        <v>38.65464</v>
      </c>
      <c r="CU33">
        <f t="shared" si="22"/>
        <v>0</v>
      </c>
      <c r="CV33">
        <f t="shared" si="23"/>
        <v>0.309</v>
      </c>
      <c r="CW33">
        <f t="shared" si="24"/>
        <v>0.003</v>
      </c>
      <c r="CX33">
        <f t="shared" si="25"/>
        <v>0</v>
      </c>
      <c r="CY33">
        <f t="shared" si="26"/>
        <v>33.424519999999994</v>
      </c>
      <c r="CZ33">
        <f t="shared" si="27"/>
        <v>25.1225</v>
      </c>
      <c r="DE33" t="s">
        <v>26</v>
      </c>
      <c r="DF33" t="s">
        <v>26</v>
      </c>
      <c r="DG33" t="s">
        <v>26</v>
      </c>
      <c r="DI33" t="s">
        <v>26</v>
      </c>
      <c r="DJ33" t="s">
        <v>26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33</v>
      </c>
      <c r="DW33" t="s">
        <v>33</v>
      </c>
      <c r="DX33">
        <v>1</v>
      </c>
      <c r="EE33">
        <v>6440267</v>
      </c>
      <c r="EF33">
        <v>2</v>
      </c>
      <c r="EG33" t="s">
        <v>27</v>
      </c>
      <c r="EH33">
        <v>0</v>
      </c>
      <c r="EJ33">
        <v>2</v>
      </c>
      <c r="EK33">
        <v>38</v>
      </c>
      <c r="EL33" t="s">
        <v>28</v>
      </c>
      <c r="EM33" t="s">
        <v>29</v>
      </c>
      <c r="EQ33">
        <v>0</v>
      </c>
      <c r="ER33">
        <v>9.63</v>
      </c>
      <c r="ES33">
        <v>0</v>
      </c>
      <c r="ET33">
        <v>0.75</v>
      </c>
      <c r="EU33">
        <v>0</v>
      </c>
      <c r="EV33">
        <v>8.88</v>
      </c>
      <c r="EW33">
        <v>1.03</v>
      </c>
      <c r="EX33">
        <v>0.01</v>
      </c>
      <c r="EY33">
        <v>0</v>
      </c>
    </row>
    <row r="34" spans="1:154" ht="12">
      <c r="A34">
        <v>18</v>
      </c>
      <c r="B34">
        <v>1</v>
      </c>
      <c r="C34">
        <v>17</v>
      </c>
      <c r="E34" t="s">
        <v>46</v>
      </c>
      <c r="F34" t="s">
        <v>31</v>
      </c>
      <c r="G34" s="38" t="s">
        <v>292</v>
      </c>
      <c r="H34" t="s">
        <v>33</v>
      </c>
      <c r="I34">
        <f>I33*J34</f>
        <v>1</v>
      </c>
      <c r="J34">
        <v>1</v>
      </c>
      <c r="O34">
        <f t="shared" si="3"/>
        <v>8539.45</v>
      </c>
      <c r="P34">
        <f t="shared" si="4"/>
        <v>8539.45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3"/>
        <v>0</v>
      </c>
      <c r="AA34">
        <v>0</v>
      </c>
      <c r="AB34">
        <f t="shared" si="14"/>
        <v>8539.45</v>
      </c>
      <c r="AC34">
        <f aca="true" t="shared" si="30" ref="AC34:AJ34">AL34</f>
        <v>8539.45</v>
      </c>
      <c r="AD34">
        <f t="shared" si="30"/>
        <v>0</v>
      </c>
      <c r="AE34">
        <f t="shared" si="30"/>
        <v>0</v>
      </c>
      <c r="AF34">
        <f t="shared" si="30"/>
        <v>0</v>
      </c>
      <c r="AG34">
        <f t="shared" si="30"/>
        <v>0</v>
      </c>
      <c r="AH34">
        <f t="shared" si="30"/>
        <v>0</v>
      </c>
      <c r="AI34">
        <f t="shared" si="30"/>
        <v>0</v>
      </c>
      <c r="AJ34">
        <f t="shared" si="30"/>
        <v>0</v>
      </c>
      <c r="AK34">
        <v>2118.64</v>
      </c>
      <c r="AL34" s="38">
        <v>8539.45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f t="shared" si="15"/>
        <v>86.47999999999999</v>
      </c>
      <c r="AU34">
        <f t="shared" si="16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3</v>
      </c>
      <c r="BI34">
        <v>2</v>
      </c>
      <c r="BM34">
        <v>38</v>
      </c>
      <c r="BN34">
        <v>0</v>
      </c>
      <c r="BP34">
        <v>0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92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17"/>
        <v>8539.45</v>
      </c>
      <c r="CQ34">
        <f t="shared" si="18"/>
        <v>8539.45</v>
      </c>
      <c r="CR34">
        <f t="shared" si="19"/>
        <v>0</v>
      </c>
      <c r="CS34">
        <f t="shared" si="20"/>
        <v>0</v>
      </c>
      <c r="CT34">
        <f t="shared" si="21"/>
        <v>0</v>
      </c>
      <c r="CU34">
        <f t="shared" si="22"/>
        <v>0</v>
      </c>
      <c r="CV34">
        <f t="shared" si="23"/>
        <v>0</v>
      </c>
      <c r="CW34">
        <f t="shared" si="24"/>
        <v>0</v>
      </c>
      <c r="CX34">
        <f t="shared" si="25"/>
        <v>0</v>
      </c>
      <c r="CY34">
        <f t="shared" si="26"/>
        <v>0</v>
      </c>
      <c r="CZ34">
        <f t="shared" si="27"/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33</v>
      </c>
      <c r="DW34" t="s">
        <v>33</v>
      </c>
      <c r="DX34">
        <v>1</v>
      </c>
      <c r="EE34">
        <v>6440267</v>
      </c>
      <c r="EF34">
        <v>2</v>
      </c>
      <c r="EG34" t="s">
        <v>27</v>
      </c>
      <c r="EH34">
        <v>0</v>
      </c>
      <c r="EJ34">
        <v>2</v>
      </c>
      <c r="EK34">
        <v>38</v>
      </c>
      <c r="EL34" t="s">
        <v>28</v>
      </c>
      <c r="EM34" t="s">
        <v>29</v>
      </c>
      <c r="EQ34">
        <v>0</v>
      </c>
      <c r="ER34">
        <v>2118.64</v>
      </c>
      <c r="ES34">
        <v>2118.64</v>
      </c>
      <c r="ET34">
        <v>0</v>
      </c>
      <c r="EU34">
        <v>0</v>
      </c>
      <c r="EV34">
        <v>0</v>
      </c>
      <c r="EW34">
        <v>0</v>
      </c>
      <c r="EX34">
        <v>0</v>
      </c>
    </row>
    <row r="35" spans="1:155" ht="12">
      <c r="A35">
        <v>17</v>
      </c>
      <c r="B35">
        <v>1</v>
      </c>
      <c r="C35">
        <f>ROW(SmtRes!A26)</f>
        <v>26</v>
      </c>
      <c r="D35">
        <f>ROW(EtalonRes!A19)</f>
        <v>19</v>
      </c>
      <c r="E35" t="s">
        <v>48</v>
      </c>
      <c r="F35" t="s">
        <v>49</v>
      </c>
      <c r="G35" t="s">
        <v>50</v>
      </c>
      <c r="H35" t="s">
        <v>24</v>
      </c>
      <c r="I35">
        <v>3</v>
      </c>
      <c r="J35">
        <v>0</v>
      </c>
      <c r="O35">
        <f t="shared" si="3"/>
        <v>707.97</v>
      </c>
      <c r="P35">
        <f t="shared" si="4"/>
        <v>40.63</v>
      </c>
      <c r="Q35">
        <f t="shared" si="5"/>
        <v>0.68</v>
      </c>
      <c r="R35">
        <f t="shared" si="6"/>
        <v>0</v>
      </c>
      <c r="S35">
        <f t="shared" si="7"/>
        <v>666.66</v>
      </c>
      <c r="T35">
        <f t="shared" si="8"/>
        <v>0</v>
      </c>
      <c r="U35">
        <f t="shared" si="9"/>
        <v>4.5</v>
      </c>
      <c r="V35">
        <f t="shared" si="10"/>
        <v>0</v>
      </c>
      <c r="W35">
        <f t="shared" si="11"/>
        <v>0</v>
      </c>
      <c r="X35">
        <f t="shared" si="12"/>
        <v>501.33</v>
      </c>
      <c r="Y35">
        <f t="shared" si="13"/>
        <v>400</v>
      </c>
      <c r="AA35">
        <v>0</v>
      </c>
      <c r="AB35">
        <f t="shared" si="14"/>
        <v>19.06</v>
      </c>
      <c r="AC35">
        <f>(ES35)</f>
        <v>3.67</v>
      </c>
      <c r="AD35">
        <f>((ET35*0.3))</f>
        <v>0.075</v>
      </c>
      <c r="AE35">
        <f>((EU35*0.3))</f>
        <v>0</v>
      </c>
      <c r="AF35">
        <f>((EV35*0.3))</f>
        <v>15.314999999999998</v>
      </c>
      <c r="AG35">
        <f>(AP35)</f>
        <v>0</v>
      </c>
      <c r="AH35">
        <f>((EW35*0.3))</f>
        <v>1.5</v>
      </c>
      <c r="AI35">
        <f>((EX35*0.3))</f>
        <v>0</v>
      </c>
      <c r="AJ35">
        <f>(AS35)</f>
        <v>0</v>
      </c>
      <c r="AK35">
        <v>54.97</v>
      </c>
      <c r="AL35">
        <v>3.67</v>
      </c>
      <c r="AM35">
        <v>0.25</v>
      </c>
      <c r="AN35">
        <v>0</v>
      </c>
      <c r="AO35">
        <v>51.05</v>
      </c>
      <c r="AP35">
        <v>0</v>
      </c>
      <c r="AQ35">
        <v>5</v>
      </c>
      <c r="AR35">
        <v>0</v>
      </c>
      <c r="AS35">
        <v>0</v>
      </c>
      <c r="AT35">
        <f t="shared" si="15"/>
        <v>75.19999999999999</v>
      </c>
      <c r="AU35">
        <f t="shared" si="16"/>
        <v>60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14.51</v>
      </c>
      <c r="BB35">
        <v>3.04</v>
      </c>
      <c r="BC35">
        <v>3.69</v>
      </c>
      <c r="BH35">
        <v>0</v>
      </c>
      <c r="BI35">
        <v>2</v>
      </c>
      <c r="BJ35" t="s">
        <v>51</v>
      </c>
      <c r="BM35">
        <v>55</v>
      </c>
      <c r="BN35">
        <v>0</v>
      </c>
      <c r="BO35" t="s">
        <v>49</v>
      </c>
      <c r="BP35">
        <v>1</v>
      </c>
      <c r="BQ35">
        <v>3</v>
      </c>
      <c r="BR35">
        <v>0</v>
      </c>
      <c r="BS35">
        <v>14.51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60</v>
      </c>
      <c r="CF35">
        <v>0</v>
      </c>
      <c r="CG35">
        <v>0</v>
      </c>
      <c r="CM35">
        <v>0</v>
      </c>
      <c r="CO35">
        <v>0</v>
      </c>
      <c r="CP35">
        <f t="shared" si="17"/>
        <v>707.97</v>
      </c>
      <c r="CQ35">
        <f t="shared" si="18"/>
        <v>13.5423</v>
      </c>
      <c r="CR35">
        <f t="shared" si="19"/>
        <v>0.22799999999999998</v>
      </c>
      <c r="CS35">
        <f t="shared" si="20"/>
        <v>0</v>
      </c>
      <c r="CT35">
        <f t="shared" si="21"/>
        <v>222.22064999999998</v>
      </c>
      <c r="CU35">
        <f t="shared" si="22"/>
        <v>0</v>
      </c>
      <c r="CV35">
        <f t="shared" si="23"/>
        <v>1.5</v>
      </c>
      <c r="CW35">
        <f t="shared" si="24"/>
        <v>0</v>
      </c>
      <c r="CX35">
        <f t="shared" si="25"/>
        <v>0</v>
      </c>
      <c r="CY35">
        <f t="shared" si="26"/>
        <v>501.32831999999985</v>
      </c>
      <c r="CZ35">
        <f t="shared" si="27"/>
        <v>399.996</v>
      </c>
      <c r="DE35" t="s">
        <v>26</v>
      </c>
      <c r="DF35" t="s">
        <v>26</v>
      </c>
      <c r="DG35" t="s">
        <v>26</v>
      </c>
      <c r="DI35" t="s">
        <v>26</v>
      </c>
      <c r="DJ35" t="s">
        <v>26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1013</v>
      </c>
      <c r="DV35" t="s">
        <v>24</v>
      </c>
      <c r="DW35" t="s">
        <v>24</v>
      </c>
      <c r="DX35">
        <v>1</v>
      </c>
      <c r="EE35">
        <v>6440284</v>
      </c>
      <c r="EF35">
        <v>3</v>
      </c>
      <c r="EG35" t="s">
        <v>19</v>
      </c>
      <c r="EH35">
        <v>0</v>
      </c>
      <c r="EJ35">
        <v>2</v>
      </c>
      <c r="EK35">
        <v>55</v>
      </c>
      <c r="EL35" t="s">
        <v>52</v>
      </c>
      <c r="EM35" t="s">
        <v>53</v>
      </c>
      <c r="EQ35">
        <v>0</v>
      </c>
      <c r="ER35">
        <v>54.97</v>
      </c>
      <c r="ES35">
        <v>3.67</v>
      </c>
      <c r="ET35">
        <v>0.25</v>
      </c>
      <c r="EU35">
        <v>0</v>
      </c>
      <c r="EV35">
        <v>51.05</v>
      </c>
      <c r="EW35">
        <v>5</v>
      </c>
      <c r="EX35">
        <v>0</v>
      </c>
      <c r="EY35">
        <v>0</v>
      </c>
    </row>
    <row r="36" spans="1:154" ht="12">
      <c r="A36">
        <v>18</v>
      </c>
      <c r="B36">
        <v>1</v>
      </c>
      <c r="C36">
        <v>24</v>
      </c>
      <c r="E36" t="s">
        <v>54</v>
      </c>
      <c r="F36" t="s">
        <v>31</v>
      </c>
      <c r="G36" s="38" t="s">
        <v>293</v>
      </c>
      <c r="H36" t="s">
        <v>33</v>
      </c>
      <c r="I36">
        <f>I35*J36</f>
        <v>1</v>
      </c>
      <c r="J36">
        <v>0.3333333333333333</v>
      </c>
      <c r="O36">
        <f t="shared" si="3"/>
        <v>1000</v>
      </c>
      <c r="P36">
        <f t="shared" si="4"/>
        <v>1000</v>
      </c>
      <c r="Q36">
        <f t="shared" si="5"/>
        <v>0</v>
      </c>
      <c r="R36">
        <f t="shared" si="6"/>
        <v>0</v>
      </c>
      <c r="S36">
        <f t="shared" si="7"/>
        <v>0</v>
      </c>
      <c r="T36">
        <f t="shared" si="8"/>
        <v>0</v>
      </c>
      <c r="U36">
        <f t="shared" si="9"/>
        <v>0</v>
      </c>
      <c r="V36">
        <f t="shared" si="10"/>
        <v>0</v>
      </c>
      <c r="W36">
        <f t="shared" si="11"/>
        <v>0</v>
      </c>
      <c r="X36">
        <f t="shared" si="12"/>
        <v>0</v>
      </c>
      <c r="Y36">
        <f t="shared" si="13"/>
        <v>0</v>
      </c>
      <c r="AA36">
        <v>0</v>
      </c>
      <c r="AB36">
        <f t="shared" si="14"/>
        <v>1000</v>
      </c>
      <c r="AC36">
        <f aca="true" t="shared" si="31" ref="AC36:AJ38">AL36</f>
        <v>1000</v>
      </c>
      <c r="AD36">
        <f t="shared" si="31"/>
        <v>0</v>
      </c>
      <c r="AE36">
        <f t="shared" si="31"/>
        <v>0</v>
      </c>
      <c r="AF36">
        <f t="shared" si="31"/>
        <v>0</v>
      </c>
      <c r="AG36">
        <f t="shared" si="31"/>
        <v>0</v>
      </c>
      <c r="AH36">
        <f t="shared" si="31"/>
        <v>0</v>
      </c>
      <c r="AI36">
        <f t="shared" si="31"/>
        <v>0</v>
      </c>
      <c r="AJ36">
        <f t="shared" si="31"/>
        <v>0</v>
      </c>
      <c r="AK36">
        <v>10169.49</v>
      </c>
      <c r="AL36" s="38">
        <v>1000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f t="shared" si="15"/>
        <v>75.19999999999999</v>
      </c>
      <c r="AU36">
        <f t="shared" si="16"/>
        <v>60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H36">
        <v>3</v>
      </c>
      <c r="BI36">
        <v>2</v>
      </c>
      <c r="BM36">
        <v>55</v>
      </c>
      <c r="BN36">
        <v>0</v>
      </c>
      <c r="BP36">
        <v>0</v>
      </c>
      <c r="BQ36">
        <v>3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80</v>
      </c>
      <c r="CA36">
        <v>60</v>
      </c>
      <c r="CF36">
        <v>0</v>
      </c>
      <c r="CG36">
        <v>0</v>
      </c>
      <c r="CM36">
        <v>0</v>
      </c>
      <c r="CO36">
        <v>0</v>
      </c>
      <c r="CP36">
        <f t="shared" si="17"/>
        <v>1000</v>
      </c>
      <c r="CQ36">
        <f t="shared" si="18"/>
        <v>1000</v>
      </c>
      <c r="CR36">
        <f t="shared" si="19"/>
        <v>0</v>
      </c>
      <c r="CS36">
        <f t="shared" si="20"/>
        <v>0</v>
      </c>
      <c r="CT36">
        <f t="shared" si="21"/>
        <v>0</v>
      </c>
      <c r="CU36">
        <f t="shared" si="22"/>
        <v>0</v>
      </c>
      <c r="CV36">
        <f t="shared" si="23"/>
        <v>0</v>
      </c>
      <c r="CW36">
        <f t="shared" si="24"/>
        <v>0</v>
      </c>
      <c r="CX36">
        <f t="shared" si="25"/>
        <v>0</v>
      </c>
      <c r="CY36">
        <f t="shared" si="26"/>
        <v>0</v>
      </c>
      <c r="CZ36">
        <f t="shared" si="27"/>
        <v>0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1010</v>
      </c>
      <c r="DV36" t="s">
        <v>33</v>
      </c>
      <c r="DW36" t="s">
        <v>33</v>
      </c>
      <c r="DX36">
        <v>1</v>
      </c>
      <c r="EE36">
        <v>6440284</v>
      </c>
      <c r="EF36">
        <v>3</v>
      </c>
      <c r="EG36" t="s">
        <v>19</v>
      </c>
      <c r="EH36">
        <v>0</v>
      </c>
      <c r="EJ36">
        <v>2</v>
      </c>
      <c r="EK36">
        <v>55</v>
      </c>
      <c r="EL36" t="s">
        <v>52</v>
      </c>
      <c r="EM36" t="s">
        <v>53</v>
      </c>
      <c r="EQ36">
        <v>0</v>
      </c>
      <c r="ER36">
        <v>10169.49</v>
      </c>
      <c r="ES36">
        <v>10169.49</v>
      </c>
      <c r="ET36">
        <v>0</v>
      </c>
      <c r="EU36">
        <v>0</v>
      </c>
      <c r="EV36">
        <v>0</v>
      </c>
      <c r="EW36">
        <v>0</v>
      </c>
      <c r="EX36">
        <v>0</v>
      </c>
    </row>
    <row r="37" spans="1:154" ht="12">
      <c r="A37">
        <v>18</v>
      </c>
      <c r="B37">
        <v>1</v>
      </c>
      <c r="C37">
        <v>25</v>
      </c>
      <c r="E37" t="s">
        <v>56</v>
      </c>
      <c r="F37" t="s">
        <v>31</v>
      </c>
      <c r="G37" s="38" t="s">
        <v>294</v>
      </c>
      <c r="H37" t="s">
        <v>33</v>
      </c>
      <c r="I37">
        <f>I35*J37</f>
        <v>2</v>
      </c>
      <c r="J37">
        <v>0.6666666666666666</v>
      </c>
      <c r="O37">
        <f t="shared" si="3"/>
        <v>2622</v>
      </c>
      <c r="P37">
        <f t="shared" si="4"/>
        <v>2622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  <c r="V37">
        <f t="shared" si="10"/>
        <v>0</v>
      </c>
      <c r="W37">
        <f t="shared" si="11"/>
        <v>0</v>
      </c>
      <c r="X37">
        <f t="shared" si="12"/>
        <v>0</v>
      </c>
      <c r="Y37">
        <f t="shared" si="13"/>
        <v>0</v>
      </c>
      <c r="AA37">
        <v>0</v>
      </c>
      <c r="AB37">
        <f t="shared" si="14"/>
        <v>1311</v>
      </c>
      <c r="AC37">
        <f t="shared" si="31"/>
        <v>1311</v>
      </c>
      <c r="AD37">
        <f t="shared" si="31"/>
        <v>0</v>
      </c>
      <c r="AE37">
        <f t="shared" si="31"/>
        <v>0</v>
      </c>
      <c r="AF37">
        <f t="shared" si="31"/>
        <v>0</v>
      </c>
      <c r="AG37">
        <f t="shared" si="31"/>
        <v>0</v>
      </c>
      <c r="AH37">
        <f t="shared" si="31"/>
        <v>0</v>
      </c>
      <c r="AI37">
        <f t="shared" si="31"/>
        <v>0</v>
      </c>
      <c r="AJ37">
        <f t="shared" si="31"/>
        <v>0</v>
      </c>
      <c r="AK37">
        <v>2966.1</v>
      </c>
      <c r="AL37" s="38">
        <v>1311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f t="shared" si="15"/>
        <v>75.19999999999999</v>
      </c>
      <c r="AU37">
        <f t="shared" si="16"/>
        <v>60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2</v>
      </c>
      <c r="BM37">
        <v>55</v>
      </c>
      <c r="BN37">
        <v>0</v>
      </c>
      <c r="BP37">
        <v>0</v>
      </c>
      <c r="BQ37">
        <v>3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80</v>
      </c>
      <c r="CA37">
        <v>60</v>
      </c>
      <c r="CF37">
        <v>0</v>
      </c>
      <c r="CG37">
        <v>0</v>
      </c>
      <c r="CM37">
        <v>0</v>
      </c>
      <c r="CO37">
        <v>0</v>
      </c>
      <c r="CP37">
        <f t="shared" si="17"/>
        <v>2622</v>
      </c>
      <c r="CQ37">
        <f t="shared" si="18"/>
        <v>1311</v>
      </c>
      <c r="CR37">
        <f t="shared" si="19"/>
        <v>0</v>
      </c>
      <c r="CS37">
        <f t="shared" si="20"/>
        <v>0</v>
      </c>
      <c r="CT37">
        <f t="shared" si="21"/>
        <v>0</v>
      </c>
      <c r="CU37">
        <f t="shared" si="22"/>
        <v>0</v>
      </c>
      <c r="CV37">
        <f t="shared" si="23"/>
        <v>0</v>
      </c>
      <c r="CW37">
        <f t="shared" si="24"/>
        <v>0</v>
      </c>
      <c r="CX37">
        <f t="shared" si="25"/>
        <v>0</v>
      </c>
      <c r="CY37">
        <f t="shared" si="26"/>
        <v>0</v>
      </c>
      <c r="CZ37">
        <f t="shared" si="27"/>
        <v>0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1010</v>
      </c>
      <c r="DV37" t="s">
        <v>33</v>
      </c>
      <c r="DW37" t="s">
        <v>33</v>
      </c>
      <c r="DX37">
        <v>1</v>
      </c>
      <c r="EE37">
        <v>6440284</v>
      </c>
      <c r="EF37">
        <v>3</v>
      </c>
      <c r="EG37" t="s">
        <v>19</v>
      </c>
      <c r="EH37">
        <v>0</v>
      </c>
      <c r="EJ37">
        <v>2</v>
      </c>
      <c r="EK37">
        <v>55</v>
      </c>
      <c r="EL37" t="s">
        <v>52</v>
      </c>
      <c r="EM37" t="s">
        <v>53</v>
      </c>
      <c r="EQ37">
        <v>0</v>
      </c>
      <c r="ER37">
        <v>2966.1</v>
      </c>
      <c r="ES37">
        <v>2966.1</v>
      </c>
      <c r="ET37">
        <v>0</v>
      </c>
      <c r="EU37">
        <v>0</v>
      </c>
      <c r="EV37">
        <v>0</v>
      </c>
      <c r="EW37">
        <v>0</v>
      </c>
      <c r="EX37">
        <v>0</v>
      </c>
    </row>
    <row r="38" spans="1:154" ht="12">
      <c r="A38">
        <v>18</v>
      </c>
      <c r="B38">
        <v>1</v>
      </c>
      <c r="C38">
        <v>26</v>
      </c>
      <c r="E38" t="s">
        <v>58</v>
      </c>
      <c r="F38" t="s">
        <v>31</v>
      </c>
      <c r="G38" t="s">
        <v>59</v>
      </c>
      <c r="H38" t="s">
        <v>33</v>
      </c>
      <c r="I38">
        <f>I35*J38</f>
        <v>4</v>
      </c>
      <c r="J38">
        <v>1.3333333333333333</v>
      </c>
      <c r="O38">
        <f t="shared" si="3"/>
        <v>1864.4</v>
      </c>
      <c r="P38">
        <f t="shared" si="4"/>
        <v>1864.4</v>
      </c>
      <c r="Q38">
        <f t="shared" si="5"/>
        <v>0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  <c r="V38">
        <f t="shared" si="10"/>
        <v>0</v>
      </c>
      <c r="W38">
        <f t="shared" si="11"/>
        <v>0</v>
      </c>
      <c r="X38">
        <f t="shared" si="12"/>
        <v>0</v>
      </c>
      <c r="Y38">
        <f t="shared" si="13"/>
        <v>0</v>
      </c>
      <c r="AA38">
        <v>0</v>
      </c>
      <c r="AB38">
        <f t="shared" si="14"/>
        <v>466.1</v>
      </c>
      <c r="AC38">
        <f t="shared" si="31"/>
        <v>466.1</v>
      </c>
      <c r="AD38">
        <f t="shared" si="31"/>
        <v>0</v>
      </c>
      <c r="AE38">
        <f t="shared" si="31"/>
        <v>0</v>
      </c>
      <c r="AF38">
        <f t="shared" si="31"/>
        <v>0</v>
      </c>
      <c r="AG38">
        <f t="shared" si="31"/>
        <v>0</v>
      </c>
      <c r="AH38">
        <f t="shared" si="31"/>
        <v>0</v>
      </c>
      <c r="AI38">
        <f t="shared" si="31"/>
        <v>0</v>
      </c>
      <c r="AJ38">
        <f t="shared" si="31"/>
        <v>0</v>
      </c>
      <c r="AK38">
        <v>466.1</v>
      </c>
      <c r="AL38">
        <v>466.1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f t="shared" si="15"/>
        <v>89.3</v>
      </c>
      <c r="AU38">
        <f t="shared" si="16"/>
        <v>65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2</v>
      </c>
      <c r="BM38">
        <v>57</v>
      </c>
      <c r="BN38">
        <v>0</v>
      </c>
      <c r="BP38">
        <v>0</v>
      </c>
      <c r="BQ38">
        <v>3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95</v>
      </c>
      <c r="CA38">
        <v>65</v>
      </c>
      <c r="CF38">
        <v>0</v>
      </c>
      <c r="CG38">
        <v>0</v>
      </c>
      <c r="CM38">
        <v>0</v>
      </c>
      <c r="CO38">
        <v>0</v>
      </c>
      <c r="CP38">
        <f t="shared" si="17"/>
        <v>1864.4</v>
      </c>
      <c r="CQ38">
        <f t="shared" si="18"/>
        <v>466.1</v>
      </c>
      <c r="CR38">
        <f t="shared" si="19"/>
        <v>0</v>
      </c>
      <c r="CS38">
        <f t="shared" si="20"/>
        <v>0</v>
      </c>
      <c r="CT38">
        <f t="shared" si="21"/>
        <v>0</v>
      </c>
      <c r="CU38">
        <f t="shared" si="22"/>
        <v>0</v>
      </c>
      <c r="CV38">
        <f t="shared" si="23"/>
        <v>0</v>
      </c>
      <c r="CW38">
        <f t="shared" si="24"/>
        <v>0</v>
      </c>
      <c r="CX38">
        <f t="shared" si="25"/>
        <v>0</v>
      </c>
      <c r="CY38">
        <f t="shared" si="26"/>
        <v>0</v>
      </c>
      <c r="CZ38">
        <f t="shared" si="27"/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1010</v>
      </c>
      <c r="DV38" t="s">
        <v>33</v>
      </c>
      <c r="DW38" t="s">
        <v>33</v>
      </c>
      <c r="DX38">
        <v>1</v>
      </c>
      <c r="EE38">
        <v>6440286</v>
      </c>
      <c r="EF38">
        <v>3</v>
      </c>
      <c r="EG38" t="s">
        <v>19</v>
      </c>
      <c r="EH38">
        <v>0</v>
      </c>
      <c r="EJ38">
        <v>2</v>
      </c>
      <c r="EK38">
        <v>57</v>
      </c>
      <c r="EL38" t="s">
        <v>60</v>
      </c>
      <c r="EM38" t="s">
        <v>61</v>
      </c>
      <c r="EQ38">
        <v>0</v>
      </c>
      <c r="ER38">
        <v>466.1</v>
      </c>
      <c r="ES38">
        <v>466.1</v>
      </c>
      <c r="ET38">
        <v>0</v>
      </c>
      <c r="EU38">
        <v>0</v>
      </c>
      <c r="EV38">
        <v>0</v>
      </c>
      <c r="EW38">
        <v>0</v>
      </c>
      <c r="EX38">
        <v>0</v>
      </c>
    </row>
    <row r="39" spans="1:155" ht="12">
      <c r="A39">
        <v>17</v>
      </c>
      <c r="B39">
        <v>1</v>
      </c>
      <c r="C39">
        <f>ROW(SmtRes!A31)</f>
        <v>31</v>
      </c>
      <c r="D39">
        <f>ROW(EtalonRes!A22)</f>
        <v>22</v>
      </c>
      <c r="E39" s="40">
        <v>5</v>
      </c>
      <c r="F39" t="s">
        <v>62</v>
      </c>
      <c r="G39" t="s">
        <v>63</v>
      </c>
      <c r="H39" t="s">
        <v>33</v>
      </c>
      <c r="I39">
        <v>1</v>
      </c>
      <c r="J39">
        <v>0</v>
      </c>
      <c r="O39">
        <f t="shared" si="3"/>
        <v>58.34</v>
      </c>
      <c r="P39">
        <f t="shared" si="4"/>
        <v>0</v>
      </c>
      <c r="Q39">
        <f t="shared" si="5"/>
        <v>20.08</v>
      </c>
      <c r="R39">
        <f t="shared" si="6"/>
        <v>0</v>
      </c>
      <c r="S39">
        <f t="shared" si="7"/>
        <v>38.26</v>
      </c>
      <c r="T39">
        <f t="shared" si="8"/>
        <v>0</v>
      </c>
      <c r="U39">
        <f t="shared" si="9"/>
        <v>0.309</v>
      </c>
      <c r="V39">
        <f t="shared" si="10"/>
        <v>0.048</v>
      </c>
      <c r="W39">
        <f t="shared" si="11"/>
        <v>0</v>
      </c>
      <c r="X39">
        <f t="shared" si="12"/>
        <v>33.09</v>
      </c>
      <c r="Y39">
        <f t="shared" si="13"/>
        <v>24.87</v>
      </c>
      <c r="AA39">
        <v>0</v>
      </c>
      <c r="AB39">
        <f t="shared" si="14"/>
        <v>6.254999999999999</v>
      </c>
      <c r="AC39">
        <f>(ES39)</f>
        <v>0</v>
      </c>
      <c r="AD39">
        <f>((ET39*0.3))</f>
        <v>3.618</v>
      </c>
      <c r="AE39">
        <f>((EU39*0.3))</f>
        <v>0</v>
      </c>
      <c r="AF39">
        <f>((EV39*0.3))</f>
        <v>2.6369999999999996</v>
      </c>
      <c r="AG39">
        <f>(AP39)</f>
        <v>0</v>
      </c>
      <c r="AH39">
        <f>((EW39*0.3))</f>
        <v>0.309</v>
      </c>
      <c r="AI39">
        <f>((EX39*0.3))</f>
        <v>0.048</v>
      </c>
      <c r="AJ39">
        <f>(AS39)</f>
        <v>0</v>
      </c>
      <c r="AK39">
        <v>20.85</v>
      </c>
      <c r="AL39">
        <v>0</v>
      </c>
      <c r="AM39">
        <v>12.06</v>
      </c>
      <c r="AN39">
        <v>0</v>
      </c>
      <c r="AO39">
        <v>8.79</v>
      </c>
      <c r="AP39">
        <v>0</v>
      </c>
      <c r="AQ39">
        <v>1.03</v>
      </c>
      <c r="AR39">
        <v>0.16</v>
      </c>
      <c r="AS39">
        <v>0</v>
      </c>
      <c r="AT39">
        <f t="shared" si="15"/>
        <v>86.47999999999999</v>
      </c>
      <c r="AU39">
        <f t="shared" si="16"/>
        <v>65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14.51</v>
      </c>
      <c r="BB39">
        <v>5.55</v>
      </c>
      <c r="BC39">
        <v>1</v>
      </c>
      <c r="BH39">
        <v>0</v>
      </c>
      <c r="BI39">
        <v>2</v>
      </c>
      <c r="BJ39" t="s">
        <v>64</v>
      </c>
      <c r="BM39">
        <v>38</v>
      </c>
      <c r="BN39">
        <v>0</v>
      </c>
      <c r="BO39" t="s">
        <v>62</v>
      </c>
      <c r="BP39">
        <v>1</v>
      </c>
      <c r="BQ39">
        <v>2</v>
      </c>
      <c r="BR39">
        <v>0</v>
      </c>
      <c r="BS39">
        <v>14.51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92</v>
      </c>
      <c r="CA39">
        <v>65</v>
      </c>
      <c r="CF39">
        <v>0</v>
      </c>
      <c r="CG39">
        <v>0</v>
      </c>
      <c r="CM39">
        <v>0</v>
      </c>
      <c r="CO39">
        <v>0</v>
      </c>
      <c r="CP39">
        <f t="shared" si="17"/>
        <v>58.339999999999996</v>
      </c>
      <c r="CQ39">
        <f t="shared" si="18"/>
        <v>0</v>
      </c>
      <c r="CR39">
        <f t="shared" si="19"/>
        <v>20.0799</v>
      </c>
      <c r="CS39">
        <f t="shared" si="20"/>
        <v>0</v>
      </c>
      <c r="CT39">
        <f t="shared" si="21"/>
        <v>38.26286999999999</v>
      </c>
      <c r="CU39">
        <f t="shared" si="22"/>
        <v>0</v>
      </c>
      <c r="CV39">
        <f t="shared" si="23"/>
        <v>0.309</v>
      </c>
      <c r="CW39">
        <f t="shared" si="24"/>
        <v>0.048</v>
      </c>
      <c r="CX39">
        <f t="shared" si="25"/>
        <v>0</v>
      </c>
      <c r="CY39">
        <f t="shared" si="26"/>
        <v>33.087247999999995</v>
      </c>
      <c r="CZ39">
        <f t="shared" si="27"/>
        <v>24.869</v>
      </c>
      <c r="DE39" t="s">
        <v>26</v>
      </c>
      <c r="DF39" t="s">
        <v>26</v>
      </c>
      <c r="DG39" t="s">
        <v>26</v>
      </c>
      <c r="DI39" t="s">
        <v>26</v>
      </c>
      <c r="DJ39" t="s">
        <v>26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1010</v>
      </c>
      <c r="DV39" t="s">
        <v>33</v>
      </c>
      <c r="DW39" t="s">
        <v>33</v>
      </c>
      <c r="DX39">
        <v>1</v>
      </c>
      <c r="EE39">
        <v>6440267</v>
      </c>
      <c r="EF39">
        <v>2</v>
      </c>
      <c r="EG39" t="s">
        <v>27</v>
      </c>
      <c r="EH39">
        <v>0</v>
      </c>
      <c r="EJ39">
        <v>2</v>
      </c>
      <c r="EK39">
        <v>38</v>
      </c>
      <c r="EL39" t="s">
        <v>28</v>
      </c>
      <c r="EM39" t="s">
        <v>29</v>
      </c>
      <c r="EQ39">
        <v>0</v>
      </c>
      <c r="ER39">
        <v>20.85</v>
      </c>
      <c r="ES39">
        <v>0</v>
      </c>
      <c r="ET39">
        <v>12.06</v>
      </c>
      <c r="EU39">
        <v>0</v>
      </c>
      <c r="EV39">
        <v>8.79</v>
      </c>
      <c r="EW39">
        <v>1.03</v>
      </c>
      <c r="EX39">
        <v>0.16</v>
      </c>
      <c r="EY39">
        <v>0</v>
      </c>
    </row>
    <row r="40" spans="1:154" ht="12">
      <c r="A40">
        <v>18</v>
      </c>
      <c r="B40">
        <v>1</v>
      </c>
      <c r="C40">
        <v>30</v>
      </c>
      <c r="E40" s="40">
        <v>5.1</v>
      </c>
      <c r="F40" t="s">
        <v>31</v>
      </c>
      <c r="G40" s="38" t="s">
        <v>295</v>
      </c>
      <c r="H40" t="s">
        <v>33</v>
      </c>
      <c r="I40">
        <f>I39*J40</f>
        <v>1</v>
      </c>
      <c r="J40">
        <v>1</v>
      </c>
      <c r="O40">
        <f t="shared" si="3"/>
        <v>7471.41</v>
      </c>
      <c r="P40">
        <f t="shared" si="4"/>
        <v>7471.41</v>
      </c>
      <c r="Q40">
        <f t="shared" si="5"/>
        <v>0</v>
      </c>
      <c r="R40">
        <f t="shared" si="6"/>
        <v>0</v>
      </c>
      <c r="S40">
        <f t="shared" si="7"/>
        <v>0</v>
      </c>
      <c r="T40">
        <f t="shared" si="8"/>
        <v>0</v>
      </c>
      <c r="U40">
        <f t="shared" si="9"/>
        <v>0</v>
      </c>
      <c r="V40">
        <f t="shared" si="10"/>
        <v>0</v>
      </c>
      <c r="W40">
        <f t="shared" si="11"/>
        <v>0</v>
      </c>
      <c r="X40">
        <f t="shared" si="12"/>
        <v>0</v>
      </c>
      <c r="Y40">
        <f t="shared" si="13"/>
        <v>0</v>
      </c>
      <c r="AA40">
        <v>0</v>
      </c>
      <c r="AB40">
        <f t="shared" si="14"/>
        <v>7471.41</v>
      </c>
      <c r="AC40">
        <f aca="true" t="shared" si="32" ref="AC40:AJ41">AL40</f>
        <v>7471.41</v>
      </c>
      <c r="AD40">
        <f t="shared" si="32"/>
        <v>0</v>
      </c>
      <c r="AE40">
        <f t="shared" si="32"/>
        <v>0</v>
      </c>
      <c r="AF40">
        <f t="shared" si="32"/>
        <v>0</v>
      </c>
      <c r="AG40">
        <f t="shared" si="32"/>
        <v>0</v>
      </c>
      <c r="AH40">
        <f t="shared" si="32"/>
        <v>0</v>
      </c>
      <c r="AI40">
        <f t="shared" si="32"/>
        <v>0</v>
      </c>
      <c r="AJ40">
        <f t="shared" si="32"/>
        <v>0</v>
      </c>
      <c r="AK40">
        <v>6779.66</v>
      </c>
      <c r="AL40" s="38">
        <v>7471.41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f t="shared" si="15"/>
        <v>86.47999999999999</v>
      </c>
      <c r="AU40">
        <f t="shared" si="16"/>
        <v>65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H40">
        <v>3</v>
      </c>
      <c r="BI40">
        <v>2</v>
      </c>
      <c r="BM40">
        <v>38</v>
      </c>
      <c r="BN40">
        <v>0</v>
      </c>
      <c r="BP40">
        <v>0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92</v>
      </c>
      <c r="CA40">
        <v>65</v>
      </c>
      <c r="CF40">
        <v>0</v>
      </c>
      <c r="CG40">
        <v>0</v>
      </c>
      <c r="CM40">
        <v>0</v>
      </c>
      <c r="CO40">
        <v>0</v>
      </c>
      <c r="CP40">
        <f t="shared" si="17"/>
        <v>7471.41</v>
      </c>
      <c r="CQ40">
        <f t="shared" si="18"/>
        <v>7471.41</v>
      </c>
      <c r="CR40">
        <f t="shared" si="19"/>
        <v>0</v>
      </c>
      <c r="CS40">
        <f t="shared" si="20"/>
        <v>0</v>
      </c>
      <c r="CT40">
        <f t="shared" si="21"/>
        <v>0</v>
      </c>
      <c r="CU40">
        <f t="shared" si="22"/>
        <v>0</v>
      </c>
      <c r="CV40">
        <f t="shared" si="23"/>
        <v>0</v>
      </c>
      <c r="CW40">
        <f t="shared" si="24"/>
        <v>0</v>
      </c>
      <c r="CX40">
        <f t="shared" si="25"/>
        <v>0</v>
      </c>
      <c r="CY40">
        <f t="shared" si="26"/>
        <v>0</v>
      </c>
      <c r="CZ40">
        <f t="shared" si="27"/>
        <v>0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1010</v>
      </c>
      <c r="DV40" t="s">
        <v>33</v>
      </c>
      <c r="DW40" t="s">
        <v>33</v>
      </c>
      <c r="DX40">
        <v>1</v>
      </c>
      <c r="EE40">
        <v>6440267</v>
      </c>
      <c r="EF40">
        <v>2</v>
      </c>
      <c r="EG40" t="s">
        <v>27</v>
      </c>
      <c r="EH40">
        <v>0</v>
      </c>
      <c r="EJ40">
        <v>2</v>
      </c>
      <c r="EK40">
        <v>38</v>
      </c>
      <c r="EL40" t="s">
        <v>28</v>
      </c>
      <c r="EM40" t="s">
        <v>29</v>
      </c>
      <c r="EQ40">
        <v>0</v>
      </c>
      <c r="ER40">
        <v>6779.66</v>
      </c>
      <c r="ES40">
        <v>6779.66</v>
      </c>
      <c r="ET40">
        <v>0</v>
      </c>
      <c r="EU40">
        <v>0</v>
      </c>
      <c r="EV40">
        <v>0</v>
      </c>
      <c r="EW40">
        <v>0</v>
      </c>
      <c r="EX40">
        <v>0</v>
      </c>
    </row>
    <row r="41" spans="1:154" ht="12">
      <c r="A41">
        <v>18</v>
      </c>
      <c r="B41">
        <v>1</v>
      </c>
      <c r="C41">
        <v>31</v>
      </c>
      <c r="E41" s="40">
        <v>5.2</v>
      </c>
      <c r="F41" t="s">
        <v>31</v>
      </c>
      <c r="G41" s="38" t="s">
        <v>296</v>
      </c>
      <c r="H41" t="s">
        <v>33</v>
      </c>
      <c r="I41">
        <f>I39*J41</f>
        <v>32</v>
      </c>
      <c r="J41">
        <v>32</v>
      </c>
      <c r="O41">
        <f t="shared" si="3"/>
        <v>1440</v>
      </c>
      <c r="P41">
        <f t="shared" si="4"/>
        <v>1440</v>
      </c>
      <c r="Q41">
        <f t="shared" si="5"/>
        <v>0</v>
      </c>
      <c r="R41">
        <f t="shared" si="6"/>
        <v>0</v>
      </c>
      <c r="S41">
        <f t="shared" si="7"/>
        <v>0</v>
      </c>
      <c r="T41">
        <f t="shared" si="8"/>
        <v>0</v>
      </c>
      <c r="U41">
        <f t="shared" si="9"/>
        <v>0</v>
      </c>
      <c r="V41">
        <f t="shared" si="10"/>
        <v>0</v>
      </c>
      <c r="W41">
        <f t="shared" si="11"/>
        <v>0</v>
      </c>
      <c r="X41">
        <f t="shared" si="12"/>
        <v>0</v>
      </c>
      <c r="Y41">
        <f t="shared" si="13"/>
        <v>0</v>
      </c>
      <c r="AA41">
        <v>0</v>
      </c>
      <c r="AB41">
        <f t="shared" si="14"/>
        <v>45</v>
      </c>
      <c r="AC41">
        <f t="shared" si="32"/>
        <v>45</v>
      </c>
      <c r="AD41">
        <f t="shared" si="32"/>
        <v>0</v>
      </c>
      <c r="AE41">
        <f t="shared" si="32"/>
        <v>0</v>
      </c>
      <c r="AF41">
        <f t="shared" si="32"/>
        <v>0</v>
      </c>
      <c r="AG41">
        <f t="shared" si="32"/>
        <v>0</v>
      </c>
      <c r="AH41">
        <f t="shared" si="32"/>
        <v>0</v>
      </c>
      <c r="AI41">
        <f t="shared" si="32"/>
        <v>0</v>
      </c>
      <c r="AJ41">
        <f t="shared" si="32"/>
        <v>0</v>
      </c>
      <c r="AK41">
        <v>21.19</v>
      </c>
      <c r="AL41" s="38">
        <v>45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f t="shared" si="15"/>
        <v>86.47999999999999</v>
      </c>
      <c r="AU41">
        <f t="shared" si="16"/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2</v>
      </c>
      <c r="BM41">
        <v>38</v>
      </c>
      <c r="BN41">
        <v>0</v>
      </c>
      <c r="BP41">
        <v>0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92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 t="shared" si="17"/>
        <v>1440</v>
      </c>
      <c r="CQ41">
        <f t="shared" si="18"/>
        <v>45</v>
      </c>
      <c r="CR41">
        <f t="shared" si="19"/>
        <v>0</v>
      </c>
      <c r="CS41">
        <f t="shared" si="20"/>
        <v>0</v>
      </c>
      <c r="CT41">
        <f t="shared" si="21"/>
        <v>0</v>
      </c>
      <c r="CU41">
        <f t="shared" si="22"/>
        <v>0</v>
      </c>
      <c r="CV41">
        <f t="shared" si="23"/>
        <v>0</v>
      </c>
      <c r="CW41">
        <f t="shared" si="24"/>
        <v>0</v>
      </c>
      <c r="CX41">
        <f t="shared" si="25"/>
        <v>0</v>
      </c>
      <c r="CY41">
        <f t="shared" si="26"/>
        <v>0</v>
      </c>
      <c r="CZ41">
        <f t="shared" si="27"/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1010</v>
      </c>
      <c r="DV41" t="s">
        <v>33</v>
      </c>
      <c r="DW41" t="s">
        <v>33</v>
      </c>
      <c r="DX41">
        <v>1</v>
      </c>
      <c r="EE41">
        <v>6440267</v>
      </c>
      <c r="EF41">
        <v>2</v>
      </c>
      <c r="EG41" t="s">
        <v>27</v>
      </c>
      <c r="EH41">
        <v>0</v>
      </c>
      <c r="EJ41">
        <v>2</v>
      </c>
      <c r="EK41">
        <v>38</v>
      </c>
      <c r="EL41" t="s">
        <v>28</v>
      </c>
      <c r="EM41" t="s">
        <v>29</v>
      </c>
      <c r="EQ41">
        <v>0</v>
      </c>
      <c r="ER41">
        <v>21.19</v>
      </c>
      <c r="ES41">
        <v>21.19</v>
      </c>
      <c r="ET41">
        <v>0</v>
      </c>
      <c r="EU41">
        <v>0</v>
      </c>
      <c r="EV41">
        <v>0</v>
      </c>
      <c r="EW41">
        <v>0</v>
      </c>
      <c r="EX41">
        <v>0</v>
      </c>
    </row>
    <row r="42" spans="1:155" ht="12">
      <c r="A42">
        <v>17</v>
      </c>
      <c r="B42">
        <v>1</v>
      </c>
      <c r="C42">
        <f>ROW(SmtRes!A39)</f>
        <v>39</v>
      </c>
      <c r="D42">
        <f>ROW(EtalonRes!A29)</f>
        <v>29</v>
      </c>
      <c r="E42" s="40">
        <v>6</v>
      </c>
      <c r="F42" t="s">
        <v>67</v>
      </c>
      <c r="G42" t="s">
        <v>68</v>
      </c>
      <c r="H42" t="s">
        <v>69</v>
      </c>
      <c r="I42">
        <v>6</v>
      </c>
      <c r="J42">
        <v>0</v>
      </c>
      <c r="O42">
        <f t="shared" si="3"/>
        <v>3969.68</v>
      </c>
      <c r="P42">
        <f t="shared" si="4"/>
        <v>1315.47</v>
      </c>
      <c r="Q42">
        <f t="shared" si="5"/>
        <v>416.25</v>
      </c>
      <c r="R42">
        <f t="shared" si="6"/>
        <v>159.41</v>
      </c>
      <c r="S42">
        <f t="shared" si="7"/>
        <v>2237.96</v>
      </c>
      <c r="T42">
        <f t="shared" si="8"/>
        <v>0</v>
      </c>
      <c r="U42">
        <f t="shared" si="9"/>
        <v>13.919999999999998</v>
      </c>
      <c r="V42">
        <f t="shared" si="10"/>
        <v>1.104</v>
      </c>
      <c r="W42">
        <f t="shared" si="11"/>
        <v>0</v>
      </c>
      <c r="X42">
        <f t="shared" si="12"/>
        <v>1802.82</v>
      </c>
      <c r="Y42">
        <f t="shared" si="13"/>
        <v>1438.42</v>
      </c>
      <c r="AA42">
        <v>0</v>
      </c>
      <c r="AB42">
        <f t="shared" si="14"/>
        <v>139.79899999999998</v>
      </c>
      <c r="AC42">
        <f>(ES42)</f>
        <v>95.74</v>
      </c>
      <c r="AD42">
        <f>((ET42*0.1))</f>
        <v>18.353</v>
      </c>
      <c r="AE42">
        <f>((EU42*0.1))</f>
        <v>1.831</v>
      </c>
      <c r="AF42">
        <f>((EV42*0.1))</f>
        <v>25.706000000000003</v>
      </c>
      <c r="AG42">
        <f>(AP42)</f>
        <v>0</v>
      </c>
      <c r="AH42">
        <f>((EW42*0.1))</f>
        <v>2.32</v>
      </c>
      <c r="AI42">
        <f>((EX42*0.1))</f>
        <v>0.18400000000000002</v>
      </c>
      <c r="AJ42">
        <f>(AS42)</f>
        <v>0</v>
      </c>
      <c r="AK42">
        <v>536.33</v>
      </c>
      <c r="AL42">
        <v>95.74</v>
      </c>
      <c r="AM42">
        <v>183.53</v>
      </c>
      <c r="AN42">
        <v>18.31</v>
      </c>
      <c r="AO42">
        <v>257.06</v>
      </c>
      <c r="AP42">
        <v>0</v>
      </c>
      <c r="AQ42">
        <v>23.2</v>
      </c>
      <c r="AR42">
        <v>1.84</v>
      </c>
      <c r="AS42">
        <v>0</v>
      </c>
      <c r="AT42">
        <f t="shared" si="15"/>
        <v>75.19999999999999</v>
      </c>
      <c r="AU42">
        <f t="shared" si="16"/>
        <v>60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14.51</v>
      </c>
      <c r="BB42">
        <v>3.78</v>
      </c>
      <c r="BC42">
        <v>2.29</v>
      </c>
      <c r="BH42">
        <v>0</v>
      </c>
      <c r="BI42">
        <v>2</v>
      </c>
      <c r="BJ42" t="s">
        <v>70</v>
      </c>
      <c r="BM42">
        <v>55</v>
      </c>
      <c r="BN42">
        <v>0</v>
      </c>
      <c r="BO42" t="s">
        <v>67</v>
      </c>
      <c r="BP42">
        <v>1</v>
      </c>
      <c r="BQ42">
        <v>3</v>
      </c>
      <c r="BR42">
        <v>0</v>
      </c>
      <c r="BS42">
        <v>14.51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80</v>
      </c>
      <c r="CA42">
        <v>60</v>
      </c>
      <c r="CF42">
        <v>0</v>
      </c>
      <c r="CG42">
        <v>0</v>
      </c>
      <c r="CM42">
        <v>0</v>
      </c>
      <c r="CN42" t="s">
        <v>71</v>
      </c>
      <c r="CO42">
        <v>0</v>
      </c>
      <c r="CP42">
        <f t="shared" si="17"/>
        <v>3969.6800000000003</v>
      </c>
      <c r="CQ42">
        <f t="shared" si="18"/>
        <v>219.2446</v>
      </c>
      <c r="CR42">
        <f t="shared" si="19"/>
        <v>69.37434</v>
      </c>
      <c r="CS42">
        <f t="shared" si="20"/>
        <v>26.567809999999998</v>
      </c>
      <c r="CT42">
        <f t="shared" si="21"/>
        <v>372.99406000000005</v>
      </c>
      <c r="CU42">
        <f t="shared" si="22"/>
        <v>0</v>
      </c>
      <c r="CV42">
        <f t="shared" si="23"/>
        <v>2.32</v>
      </c>
      <c r="CW42">
        <f t="shared" si="24"/>
        <v>0.18400000000000002</v>
      </c>
      <c r="CX42">
        <f t="shared" si="25"/>
        <v>0</v>
      </c>
      <c r="CY42">
        <f t="shared" si="26"/>
        <v>1802.8222399999995</v>
      </c>
      <c r="CZ42">
        <f t="shared" si="27"/>
        <v>1438.4219999999998</v>
      </c>
      <c r="DE42" t="s">
        <v>72</v>
      </c>
      <c r="DF42" t="s">
        <v>72</v>
      </c>
      <c r="DG42" t="s">
        <v>72</v>
      </c>
      <c r="DI42" t="s">
        <v>72</v>
      </c>
      <c r="DJ42" t="s">
        <v>72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1003</v>
      </c>
      <c r="DV42" t="s">
        <v>69</v>
      </c>
      <c r="DW42" t="s">
        <v>69</v>
      </c>
      <c r="DX42">
        <v>100</v>
      </c>
      <c r="EE42">
        <v>6440284</v>
      </c>
      <c r="EF42">
        <v>3</v>
      </c>
      <c r="EG42" t="s">
        <v>19</v>
      </c>
      <c r="EH42">
        <v>0</v>
      </c>
      <c r="EJ42">
        <v>2</v>
      </c>
      <c r="EK42">
        <v>55</v>
      </c>
      <c r="EL42" t="s">
        <v>52</v>
      </c>
      <c r="EM42" t="s">
        <v>53</v>
      </c>
      <c r="EQ42">
        <v>0</v>
      </c>
      <c r="ER42">
        <v>536.33</v>
      </c>
      <c r="ES42">
        <v>95.74</v>
      </c>
      <c r="ET42">
        <v>183.53</v>
      </c>
      <c r="EU42">
        <v>18.31</v>
      </c>
      <c r="EV42">
        <v>257.06</v>
      </c>
      <c r="EW42">
        <v>23.2</v>
      </c>
      <c r="EX42">
        <v>1.84</v>
      </c>
      <c r="EY42">
        <v>0</v>
      </c>
    </row>
    <row r="43" spans="1:154" ht="12">
      <c r="A43">
        <v>18</v>
      </c>
      <c r="B43">
        <v>1</v>
      </c>
      <c r="C43">
        <v>39</v>
      </c>
      <c r="E43" s="40">
        <v>6.1</v>
      </c>
      <c r="F43" t="s">
        <v>31</v>
      </c>
      <c r="G43" s="38" t="s">
        <v>73</v>
      </c>
      <c r="H43" t="s">
        <v>74</v>
      </c>
      <c r="I43">
        <f>I42*J43</f>
        <v>600</v>
      </c>
      <c r="J43">
        <v>100</v>
      </c>
      <c r="O43">
        <f t="shared" si="3"/>
        <v>9996</v>
      </c>
      <c r="P43">
        <f t="shared" si="4"/>
        <v>9996</v>
      </c>
      <c r="Q43">
        <f t="shared" si="5"/>
        <v>0</v>
      </c>
      <c r="R43">
        <f t="shared" si="6"/>
        <v>0</v>
      </c>
      <c r="S43">
        <f t="shared" si="7"/>
        <v>0</v>
      </c>
      <c r="T43">
        <f t="shared" si="8"/>
        <v>0</v>
      </c>
      <c r="U43">
        <f t="shared" si="9"/>
        <v>0</v>
      </c>
      <c r="V43">
        <f t="shared" si="10"/>
        <v>0</v>
      </c>
      <c r="W43">
        <f t="shared" si="11"/>
        <v>0</v>
      </c>
      <c r="X43">
        <f t="shared" si="12"/>
        <v>0</v>
      </c>
      <c r="Y43">
        <f t="shared" si="13"/>
        <v>0</v>
      </c>
      <c r="AA43">
        <v>0</v>
      </c>
      <c r="AB43">
        <f t="shared" si="14"/>
        <v>16.66</v>
      </c>
      <c r="AC43">
        <f aca="true" t="shared" si="33" ref="AC43:AJ43">AL43</f>
        <v>16.66</v>
      </c>
      <c r="AD43">
        <f t="shared" si="33"/>
        <v>0</v>
      </c>
      <c r="AE43">
        <f t="shared" si="33"/>
        <v>0</v>
      </c>
      <c r="AF43">
        <f t="shared" si="33"/>
        <v>0</v>
      </c>
      <c r="AG43">
        <f t="shared" si="33"/>
        <v>0</v>
      </c>
      <c r="AH43">
        <f t="shared" si="33"/>
        <v>0</v>
      </c>
      <c r="AI43">
        <f t="shared" si="33"/>
        <v>0</v>
      </c>
      <c r="AJ43">
        <f t="shared" si="33"/>
        <v>0</v>
      </c>
      <c r="AK43">
        <v>10.17</v>
      </c>
      <c r="AL43" s="38">
        <v>16.66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f t="shared" si="15"/>
        <v>89.3</v>
      </c>
      <c r="AU43">
        <f t="shared" si="16"/>
        <v>65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H43">
        <v>3</v>
      </c>
      <c r="BI43">
        <v>2</v>
      </c>
      <c r="BM43">
        <v>57</v>
      </c>
      <c r="BN43">
        <v>0</v>
      </c>
      <c r="BP43">
        <v>0</v>
      </c>
      <c r="BQ43">
        <v>3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71</v>
      </c>
      <c r="CO43">
        <v>0</v>
      </c>
      <c r="CP43">
        <f t="shared" si="17"/>
        <v>9996</v>
      </c>
      <c r="CQ43">
        <f t="shared" si="18"/>
        <v>16.66</v>
      </c>
      <c r="CR43">
        <f t="shared" si="19"/>
        <v>0</v>
      </c>
      <c r="CS43">
        <f t="shared" si="20"/>
        <v>0</v>
      </c>
      <c r="CT43">
        <f t="shared" si="21"/>
        <v>0</v>
      </c>
      <c r="CU43">
        <f t="shared" si="22"/>
        <v>0</v>
      </c>
      <c r="CV43">
        <f t="shared" si="23"/>
        <v>0</v>
      </c>
      <c r="CW43">
        <f t="shared" si="24"/>
        <v>0</v>
      </c>
      <c r="CX43">
        <f t="shared" si="25"/>
        <v>0</v>
      </c>
      <c r="CY43">
        <f t="shared" si="26"/>
        <v>0</v>
      </c>
      <c r="CZ43">
        <f t="shared" si="27"/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1003</v>
      </c>
      <c r="DV43" t="s">
        <v>74</v>
      </c>
      <c r="DW43" t="s">
        <v>74</v>
      </c>
      <c r="DX43">
        <v>1</v>
      </c>
      <c r="EE43">
        <v>6440286</v>
      </c>
      <c r="EF43">
        <v>3</v>
      </c>
      <c r="EG43" t="s">
        <v>19</v>
      </c>
      <c r="EH43">
        <v>0</v>
      </c>
      <c r="EJ43">
        <v>2</v>
      </c>
      <c r="EK43">
        <v>57</v>
      </c>
      <c r="EL43" t="s">
        <v>60</v>
      </c>
      <c r="EM43" t="s">
        <v>61</v>
      </c>
      <c r="EQ43">
        <v>0</v>
      </c>
      <c r="ER43">
        <v>10.17</v>
      </c>
      <c r="ES43">
        <v>10.17</v>
      </c>
      <c r="ET43">
        <v>0</v>
      </c>
      <c r="EU43">
        <v>0</v>
      </c>
      <c r="EV43">
        <v>0</v>
      </c>
      <c r="EW43">
        <v>0</v>
      </c>
      <c r="EX43">
        <v>0</v>
      </c>
    </row>
    <row r="44" spans="1:155" ht="12">
      <c r="A44">
        <v>17</v>
      </c>
      <c r="B44">
        <v>1</v>
      </c>
      <c r="C44">
        <f>ROW(SmtRes!A47)</f>
        <v>47</v>
      </c>
      <c r="D44">
        <f>ROW(EtalonRes!A36)</f>
        <v>36</v>
      </c>
      <c r="E44" s="40">
        <v>7</v>
      </c>
      <c r="F44" t="s">
        <v>75</v>
      </c>
      <c r="G44" t="s">
        <v>76</v>
      </c>
      <c r="H44" t="s">
        <v>69</v>
      </c>
      <c r="I44">
        <v>6</v>
      </c>
      <c r="J44">
        <v>0</v>
      </c>
      <c r="O44">
        <f t="shared" si="3"/>
        <v>3969.68</v>
      </c>
      <c r="P44">
        <f t="shared" si="4"/>
        <v>1315.47</v>
      </c>
      <c r="Q44">
        <f t="shared" si="5"/>
        <v>416.25</v>
      </c>
      <c r="R44">
        <f t="shared" si="6"/>
        <v>159.41</v>
      </c>
      <c r="S44">
        <f t="shared" si="7"/>
        <v>2237.96</v>
      </c>
      <c r="T44">
        <f t="shared" si="8"/>
        <v>0</v>
      </c>
      <c r="U44">
        <f t="shared" si="9"/>
        <v>13.919999999999998</v>
      </c>
      <c r="V44">
        <f t="shared" si="10"/>
        <v>1.104</v>
      </c>
      <c r="W44">
        <f t="shared" si="11"/>
        <v>0</v>
      </c>
      <c r="X44">
        <f t="shared" si="12"/>
        <v>1802.82</v>
      </c>
      <c r="Y44">
        <f t="shared" si="13"/>
        <v>1438.42</v>
      </c>
      <c r="AA44">
        <v>0</v>
      </c>
      <c r="AB44">
        <f t="shared" si="14"/>
        <v>139.79899999999998</v>
      </c>
      <c r="AC44">
        <f>(ES44)</f>
        <v>95.74</v>
      </c>
      <c r="AD44">
        <f>((ET44*0.1))</f>
        <v>18.353</v>
      </c>
      <c r="AE44">
        <f>((EU44*0.1))</f>
        <v>1.831</v>
      </c>
      <c r="AF44">
        <f>((EV44*0.1))</f>
        <v>25.706000000000003</v>
      </c>
      <c r="AG44">
        <f>(AP44)</f>
        <v>0</v>
      </c>
      <c r="AH44">
        <f>((EW44*0.1))</f>
        <v>2.32</v>
      </c>
      <c r="AI44">
        <f>((EX44*0.1))</f>
        <v>0.18400000000000002</v>
      </c>
      <c r="AJ44">
        <f>(AS44)</f>
        <v>0</v>
      </c>
      <c r="AK44">
        <v>536.33</v>
      </c>
      <c r="AL44">
        <v>95.74</v>
      </c>
      <c r="AM44">
        <v>183.53</v>
      </c>
      <c r="AN44">
        <v>18.31</v>
      </c>
      <c r="AO44">
        <v>257.06</v>
      </c>
      <c r="AP44">
        <v>0</v>
      </c>
      <c r="AQ44">
        <v>23.2</v>
      </c>
      <c r="AR44">
        <v>1.84</v>
      </c>
      <c r="AS44">
        <v>0</v>
      </c>
      <c r="AT44">
        <f t="shared" si="15"/>
        <v>75.19999999999999</v>
      </c>
      <c r="AU44">
        <f t="shared" si="16"/>
        <v>60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14.51</v>
      </c>
      <c r="BB44">
        <v>3.78</v>
      </c>
      <c r="BC44">
        <v>2.29</v>
      </c>
      <c r="BH44">
        <v>0</v>
      </c>
      <c r="BI44">
        <v>2</v>
      </c>
      <c r="BJ44" t="s">
        <v>70</v>
      </c>
      <c r="BM44">
        <v>55</v>
      </c>
      <c r="BN44">
        <v>0</v>
      </c>
      <c r="BO44" t="s">
        <v>67</v>
      </c>
      <c r="BP44">
        <v>1</v>
      </c>
      <c r="BQ44">
        <v>3</v>
      </c>
      <c r="BR44">
        <v>0</v>
      </c>
      <c r="BS44">
        <v>14.51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80</v>
      </c>
      <c r="CA44">
        <v>60</v>
      </c>
      <c r="CF44">
        <v>0</v>
      </c>
      <c r="CG44">
        <v>0</v>
      </c>
      <c r="CM44">
        <v>0</v>
      </c>
      <c r="CN44" t="s">
        <v>77</v>
      </c>
      <c r="CO44">
        <v>0</v>
      </c>
      <c r="CP44">
        <f t="shared" si="17"/>
        <v>3969.6800000000003</v>
      </c>
      <c r="CQ44">
        <f t="shared" si="18"/>
        <v>219.2446</v>
      </c>
      <c r="CR44">
        <f t="shared" si="19"/>
        <v>69.37434</v>
      </c>
      <c r="CS44">
        <f t="shared" si="20"/>
        <v>26.567809999999998</v>
      </c>
      <c r="CT44">
        <f t="shared" si="21"/>
        <v>372.99406000000005</v>
      </c>
      <c r="CU44">
        <f t="shared" si="22"/>
        <v>0</v>
      </c>
      <c r="CV44">
        <f t="shared" si="23"/>
        <v>2.32</v>
      </c>
      <c r="CW44">
        <f t="shared" si="24"/>
        <v>0.18400000000000002</v>
      </c>
      <c r="CX44">
        <f t="shared" si="25"/>
        <v>0</v>
      </c>
      <c r="CY44">
        <f t="shared" si="26"/>
        <v>1802.8222399999995</v>
      </c>
      <c r="CZ44">
        <f t="shared" si="27"/>
        <v>1438.4219999999998</v>
      </c>
      <c r="DE44" t="s">
        <v>72</v>
      </c>
      <c r="DF44" t="s">
        <v>72</v>
      </c>
      <c r="DG44" t="s">
        <v>72</v>
      </c>
      <c r="DI44" t="s">
        <v>72</v>
      </c>
      <c r="DJ44" t="s">
        <v>72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1003</v>
      </c>
      <c r="DV44" t="s">
        <v>69</v>
      </c>
      <c r="DW44" t="s">
        <v>69</v>
      </c>
      <c r="DX44">
        <v>100</v>
      </c>
      <c r="EE44">
        <v>6440284</v>
      </c>
      <c r="EF44">
        <v>3</v>
      </c>
      <c r="EG44" t="s">
        <v>19</v>
      </c>
      <c r="EH44">
        <v>0</v>
      </c>
      <c r="EJ44">
        <v>2</v>
      </c>
      <c r="EK44">
        <v>55</v>
      </c>
      <c r="EL44" t="s">
        <v>52</v>
      </c>
      <c r="EM44" t="s">
        <v>53</v>
      </c>
      <c r="EQ44">
        <v>0</v>
      </c>
      <c r="ER44">
        <v>536.33</v>
      </c>
      <c r="ES44">
        <v>95.74</v>
      </c>
      <c r="ET44">
        <v>183.53</v>
      </c>
      <c r="EU44">
        <v>18.31</v>
      </c>
      <c r="EV44">
        <v>257.06</v>
      </c>
      <c r="EW44">
        <v>23.2</v>
      </c>
      <c r="EX44">
        <v>1.84</v>
      </c>
      <c r="EY44">
        <v>0</v>
      </c>
    </row>
    <row r="45" spans="1:154" ht="12">
      <c r="A45">
        <v>18</v>
      </c>
      <c r="B45">
        <v>1</v>
      </c>
      <c r="C45">
        <v>47</v>
      </c>
      <c r="E45" s="40">
        <v>7.1</v>
      </c>
      <c r="F45" t="s">
        <v>31</v>
      </c>
      <c r="G45" s="38" t="s">
        <v>297</v>
      </c>
      <c r="H45" t="s">
        <v>74</v>
      </c>
      <c r="I45">
        <f>I44*J45</f>
        <v>600</v>
      </c>
      <c r="J45">
        <v>100</v>
      </c>
      <c r="O45">
        <f t="shared" si="3"/>
        <v>19038</v>
      </c>
      <c r="P45">
        <f t="shared" si="4"/>
        <v>19038</v>
      </c>
      <c r="Q45">
        <f t="shared" si="5"/>
        <v>0</v>
      </c>
      <c r="R45">
        <f t="shared" si="6"/>
        <v>0</v>
      </c>
      <c r="S45">
        <f t="shared" si="7"/>
        <v>0</v>
      </c>
      <c r="T45">
        <f t="shared" si="8"/>
        <v>0</v>
      </c>
      <c r="U45">
        <f t="shared" si="9"/>
        <v>0</v>
      </c>
      <c r="V45">
        <f t="shared" si="10"/>
        <v>0</v>
      </c>
      <c r="W45">
        <f t="shared" si="11"/>
        <v>0</v>
      </c>
      <c r="X45">
        <f t="shared" si="12"/>
        <v>0</v>
      </c>
      <c r="Y45">
        <f t="shared" si="13"/>
        <v>0</v>
      </c>
      <c r="AA45">
        <v>0</v>
      </c>
      <c r="AB45">
        <f t="shared" si="14"/>
        <v>31.73</v>
      </c>
      <c r="AC45">
        <f aca="true" t="shared" si="34" ref="AC45:AJ45">AL45</f>
        <v>31.73</v>
      </c>
      <c r="AD45">
        <f t="shared" si="34"/>
        <v>0</v>
      </c>
      <c r="AE45">
        <f t="shared" si="34"/>
        <v>0</v>
      </c>
      <c r="AF45">
        <f t="shared" si="34"/>
        <v>0</v>
      </c>
      <c r="AG45">
        <f t="shared" si="34"/>
        <v>0</v>
      </c>
      <c r="AH45">
        <f t="shared" si="34"/>
        <v>0</v>
      </c>
      <c r="AI45">
        <f t="shared" si="34"/>
        <v>0</v>
      </c>
      <c r="AJ45">
        <f t="shared" si="34"/>
        <v>0</v>
      </c>
      <c r="AK45">
        <v>16.95</v>
      </c>
      <c r="AL45" s="38">
        <v>31.73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f t="shared" si="15"/>
        <v>89.3</v>
      </c>
      <c r="AU45">
        <f t="shared" si="16"/>
        <v>65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2</v>
      </c>
      <c r="BM45">
        <v>57</v>
      </c>
      <c r="BN45">
        <v>0</v>
      </c>
      <c r="BP45">
        <v>0</v>
      </c>
      <c r="BQ45">
        <v>3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77</v>
      </c>
      <c r="CO45">
        <v>0</v>
      </c>
      <c r="CP45">
        <f t="shared" si="17"/>
        <v>19038</v>
      </c>
      <c r="CQ45">
        <f t="shared" si="18"/>
        <v>31.73</v>
      </c>
      <c r="CR45">
        <f t="shared" si="19"/>
        <v>0</v>
      </c>
      <c r="CS45">
        <f t="shared" si="20"/>
        <v>0</v>
      </c>
      <c r="CT45">
        <f t="shared" si="21"/>
        <v>0</v>
      </c>
      <c r="CU45">
        <f t="shared" si="22"/>
        <v>0</v>
      </c>
      <c r="CV45">
        <f t="shared" si="23"/>
        <v>0</v>
      </c>
      <c r="CW45">
        <f t="shared" si="24"/>
        <v>0</v>
      </c>
      <c r="CX45">
        <f t="shared" si="25"/>
        <v>0</v>
      </c>
      <c r="CY45">
        <f t="shared" si="26"/>
        <v>0</v>
      </c>
      <c r="CZ45">
        <f t="shared" si="27"/>
        <v>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1003</v>
      </c>
      <c r="DV45" t="s">
        <v>74</v>
      </c>
      <c r="DW45" t="s">
        <v>74</v>
      </c>
      <c r="DX45">
        <v>1</v>
      </c>
      <c r="EE45">
        <v>6440286</v>
      </c>
      <c r="EF45">
        <v>3</v>
      </c>
      <c r="EG45" t="s">
        <v>19</v>
      </c>
      <c r="EH45">
        <v>0</v>
      </c>
      <c r="EJ45">
        <v>2</v>
      </c>
      <c r="EK45">
        <v>57</v>
      </c>
      <c r="EL45" t="s">
        <v>60</v>
      </c>
      <c r="EM45" t="s">
        <v>61</v>
      </c>
      <c r="EQ45">
        <v>0</v>
      </c>
      <c r="ER45">
        <v>16.95</v>
      </c>
      <c r="ES45">
        <v>16.95</v>
      </c>
      <c r="ET45">
        <v>0</v>
      </c>
      <c r="EU45">
        <v>0</v>
      </c>
      <c r="EV45">
        <v>0</v>
      </c>
      <c r="EW45">
        <v>0</v>
      </c>
      <c r="EX45">
        <v>0</v>
      </c>
    </row>
    <row r="46" spans="1:155" ht="12">
      <c r="A46">
        <v>17</v>
      </c>
      <c r="B46">
        <v>1</v>
      </c>
      <c r="C46">
        <f>ROW(SmtRes!A59)</f>
        <v>59</v>
      </c>
      <c r="D46">
        <f>ROW(EtalonRes!A48)</f>
        <v>48</v>
      </c>
      <c r="E46" s="40">
        <v>8</v>
      </c>
      <c r="F46" t="s">
        <v>79</v>
      </c>
      <c r="G46" t="s">
        <v>80</v>
      </c>
      <c r="H46" t="s">
        <v>69</v>
      </c>
      <c r="I46" s="38">
        <v>6</v>
      </c>
      <c r="J46">
        <v>0</v>
      </c>
      <c r="O46">
        <f t="shared" si="3"/>
        <v>1989.32</v>
      </c>
      <c r="P46">
        <f t="shared" si="4"/>
        <v>973.55</v>
      </c>
      <c r="Q46">
        <f t="shared" si="5"/>
        <v>439.08</v>
      </c>
      <c r="R46">
        <f t="shared" si="6"/>
        <v>317.59</v>
      </c>
      <c r="S46">
        <f t="shared" si="7"/>
        <v>576.69</v>
      </c>
      <c r="T46">
        <f t="shared" si="8"/>
        <v>0</v>
      </c>
      <c r="U46">
        <f t="shared" si="9"/>
        <v>4.224</v>
      </c>
      <c r="V46">
        <f t="shared" si="10"/>
        <v>1.8960000000000004</v>
      </c>
      <c r="W46">
        <f t="shared" si="11"/>
        <v>0</v>
      </c>
      <c r="X46">
        <f t="shared" si="12"/>
        <v>798.59</v>
      </c>
      <c r="Y46">
        <f t="shared" si="13"/>
        <v>581.28</v>
      </c>
      <c r="AA46">
        <v>0</v>
      </c>
      <c r="AB46">
        <f t="shared" si="14"/>
        <v>71.99199999999999</v>
      </c>
      <c r="AC46">
        <f>(ES46)</f>
        <v>55.19</v>
      </c>
      <c r="AD46">
        <f aca="true" t="shared" si="35" ref="AD46:AF47">((ET46*0.2))</f>
        <v>10.178</v>
      </c>
      <c r="AE46">
        <f t="shared" si="35"/>
        <v>3.6479999999999997</v>
      </c>
      <c r="AF46">
        <f t="shared" si="35"/>
        <v>6.624</v>
      </c>
      <c r="AG46">
        <f>(AP46)</f>
        <v>0</v>
      </c>
      <c r="AH46">
        <f>((EW46*0.2))</f>
        <v>0.7040000000000001</v>
      </c>
      <c r="AI46">
        <f>((EX46*0.2))</f>
        <v>0.31600000000000006</v>
      </c>
      <c r="AJ46">
        <f>(AS46)</f>
        <v>0</v>
      </c>
      <c r="AK46">
        <v>139.2</v>
      </c>
      <c r="AL46">
        <v>55.19</v>
      </c>
      <c r="AM46">
        <v>50.89</v>
      </c>
      <c r="AN46">
        <v>18.24</v>
      </c>
      <c r="AO46">
        <v>33.12</v>
      </c>
      <c r="AP46">
        <v>0</v>
      </c>
      <c r="AQ46">
        <v>3.52</v>
      </c>
      <c r="AR46">
        <v>1.58</v>
      </c>
      <c r="AS46">
        <v>0</v>
      </c>
      <c r="AT46">
        <f t="shared" si="15"/>
        <v>89.3</v>
      </c>
      <c r="AU46">
        <f t="shared" si="16"/>
        <v>65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14.51</v>
      </c>
      <c r="BB46">
        <v>7.19</v>
      </c>
      <c r="BC46">
        <v>2.94</v>
      </c>
      <c r="BH46">
        <v>0</v>
      </c>
      <c r="BI46">
        <v>2</v>
      </c>
      <c r="BJ46" t="s">
        <v>81</v>
      </c>
      <c r="BM46">
        <v>57</v>
      </c>
      <c r="BN46">
        <v>0</v>
      </c>
      <c r="BO46" t="s">
        <v>79</v>
      </c>
      <c r="BP46">
        <v>1</v>
      </c>
      <c r="BQ46">
        <v>3</v>
      </c>
      <c r="BR46">
        <v>0</v>
      </c>
      <c r="BS46">
        <v>14.51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95</v>
      </c>
      <c r="CA46">
        <v>65</v>
      </c>
      <c r="CF46">
        <v>0</v>
      </c>
      <c r="CG46">
        <v>0</v>
      </c>
      <c r="CM46">
        <v>0</v>
      </c>
      <c r="CN46" t="s">
        <v>82</v>
      </c>
      <c r="CO46">
        <v>0</v>
      </c>
      <c r="CP46">
        <f t="shared" si="17"/>
        <v>1989.32</v>
      </c>
      <c r="CQ46">
        <f t="shared" si="18"/>
        <v>162.2586</v>
      </c>
      <c r="CR46">
        <f t="shared" si="19"/>
        <v>73.17982</v>
      </c>
      <c r="CS46">
        <f t="shared" si="20"/>
        <v>52.93248</v>
      </c>
      <c r="CT46">
        <f t="shared" si="21"/>
        <v>96.11424</v>
      </c>
      <c r="CU46">
        <f t="shared" si="22"/>
        <v>0</v>
      </c>
      <c r="CV46">
        <f t="shared" si="23"/>
        <v>0.7040000000000001</v>
      </c>
      <c r="CW46">
        <f t="shared" si="24"/>
        <v>0.31600000000000006</v>
      </c>
      <c r="CX46">
        <f t="shared" si="25"/>
        <v>0</v>
      </c>
      <c r="CY46">
        <f t="shared" si="26"/>
        <v>798.59204</v>
      </c>
      <c r="CZ46">
        <f t="shared" si="27"/>
        <v>581.2819999999999</v>
      </c>
      <c r="DE46" t="s">
        <v>83</v>
      </c>
      <c r="DF46" t="s">
        <v>83</v>
      </c>
      <c r="DG46" t="s">
        <v>83</v>
      </c>
      <c r="DI46" t="s">
        <v>83</v>
      </c>
      <c r="DJ46" t="s">
        <v>83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1003</v>
      </c>
      <c r="DV46" t="s">
        <v>69</v>
      </c>
      <c r="DW46" t="s">
        <v>69</v>
      </c>
      <c r="DX46">
        <v>100</v>
      </c>
      <c r="EE46">
        <v>6440286</v>
      </c>
      <c r="EF46">
        <v>3</v>
      </c>
      <c r="EG46" t="s">
        <v>19</v>
      </c>
      <c r="EH46">
        <v>0</v>
      </c>
      <c r="EJ46">
        <v>2</v>
      </c>
      <c r="EK46">
        <v>57</v>
      </c>
      <c r="EL46" t="s">
        <v>60</v>
      </c>
      <c r="EM46" t="s">
        <v>61</v>
      </c>
      <c r="EQ46">
        <v>0</v>
      </c>
      <c r="ER46">
        <v>139.2</v>
      </c>
      <c r="ES46">
        <v>55.19</v>
      </c>
      <c r="ET46">
        <v>50.89</v>
      </c>
      <c r="EU46">
        <v>18.24</v>
      </c>
      <c r="EV46">
        <v>33.12</v>
      </c>
      <c r="EW46">
        <v>3.52</v>
      </c>
      <c r="EX46">
        <v>1.58</v>
      </c>
      <c r="EY46">
        <v>0</v>
      </c>
    </row>
    <row r="47" spans="1:155" ht="12">
      <c r="A47">
        <v>17</v>
      </c>
      <c r="B47">
        <v>1</v>
      </c>
      <c r="C47">
        <f>ROW(SmtRes!A72)</f>
        <v>72</v>
      </c>
      <c r="D47">
        <f>ROW(EtalonRes!A60)</f>
        <v>60</v>
      </c>
      <c r="E47" s="40">
        <v>9</v>
      </c>
      <c r="F47" t="s">
        <v>84</v>
      </c>
      <c r="G47" t="s">
        <v>85</v>
      </c>
      <c r="H47" t="s">
        <v>69</v>
      </c>
      <c r="I47">
        <v>14</v>
      </c>
      <c r="J47">
        <v>0</v>
      </c>
      <c r="O47">
        <f t="shared" si="3"/>
        <v>23548.63</v>
      </c>
      <c r="P47">
        <f t="shared" si="4"/>
        <v>21373.8</v>
      </c>
      <c r="Q47">
        <f t="shared" si="5"/>
        <v>30.08</v>
      </c>
      <c r="R47">
        <f t="shared" si="6"/>
        <v>5.69</v>
      </c>
      <c r="S47">
        <f t="shared" si="7"/>
        <v>2144.75</v>
      </c>
      <c r="T47">
        <f t="shared" si="8"/>
        <v>0</v>
      </c>
      <c r="U47">
        <f t="shared" si="9"/>
        <v>15.708000000000002</v>
      </c>
      <c r="V47">
        <f t="shared" si="10"/>
        <v>0.056</v>
      </c>
      <c r="W47">
        <f t="shared" si="11"/>
        <v>0</v>
      </c>
      <c r="X47">
        <f t="shared" si="12"/>
        <v>1920.34</v>
      </c>
      <c r="Y47">
        <f t="shared" si="13"/>
        <v>1397.79</v>
      </c>
      <c r="AA47">
        <v>0</v>
      </c>
      <c r="AB47">
        <f t="shared" si="14"/>
        <v>593.73</v>
      </c>
      <c r="AC47">
        <f>(ES47)</f>
        <v>582.71</v>
      </c>
      <c r="AD47">
        <f t="shared" si="35"/>
        <v>0.462</v>
      </c>
      <c r="AE47">
        <f t="shared" si="35"/>
        <v>0.028000000000000004</v>
      </c>
      <c r="AF47">
        <f t="shared" si="35"/>
        <v>10.558</v>
      </c>
      <c r="AG47">
        <f>(AP47)</f>
        <v>0</v>
      </c>
      <c r="AH47">
        <f>((EW47*0.2))</f>
        <v>1.122</v>
      </c>
      <c r="AI47">
        <f>((EX47*0.2))</f>
        <v>0.004</v>
      </c>
      <c r="AJ47">
        <f>(AS47)</f>
        <v>0</v>
      </c>
      <c r="AK47">
        <v>637.81</v>
      </c>
      <c r="AL47">
        <v>582.71</v>
      </c>
      <c r="AM47">
        <v>2.31</v>
      </c>
      <c r="AN47">
        <v>0.14</v>
      </c>
      <c r="AO47">
        <v>52.79</v>
      </c>
      <c r="AP47">
        <v>0</v>
      </c>
      <c r="AQ47">
        <v>5.61</v>
      </c>
      <c r="AR47">
        <v>0.02</v>
      </c>
      <c r="AS47">
        <v>0</v>
      </c>
      <c r="AT47">
        <f t="shared" si="15"/>
        <v>89.3</v>
      </c>
      <c r="AU47">
        <f t="shared" si="16"/>
        <v>65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14.51</v>
      </c>
      <c r="BB47">
        <v>4.65</v>
      </c>
      <c r="BC47">
        <v>2.62</v>
      </c>
      <c r="BH47">
        <v>0</v>
      </c>
      <c r="BI47">
        <v>2</v>
      </c>
      <c r="BJ47" t="s">
        <v>86</v>
      </c>
      <c r="BM47">
        <v>57</v>
      </c>
      <c r="BN47">
        <v>0</v>
      </c>
      <c r="BO47" t="s">
        <v>84</v>
      </c>
      <c r="BP47">
        <v>1</v>
      </c>
      <c r="BQ47">
        <v>3</v>
      </c>
      <c r="BR47">
        <v>0</v>
      </c>
      <c r="BS47">
        <v>14.51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95</v>
      </c>
      <c r="CA47">
        <v>65</v>
      </c>
      <c r="CF47">
        <v>0</v>
      </c>
      <c r="CG47">
        <v>0</v>
      </c>
      <c r="CM47">
        <v>0</v>
      </c>
      <c r="CN47" t="s">
        <v>77</v>
      </c>
      <c r="CO47">
        <v>0</v>
      </c>
      <c r="CP47">
        <f t="shared" si="17"/>
        <v>23548.63</v>
      </c>
      <c r="CQ47">
        <f t="shared" si="18"/>
        <v>1526.7002000000002</v>
      </c>
      <c r="CR47">
        <f t="shared" si="19"/>
        <v>2.1483000000000003</v>
      </c>
      <c r="CS47">
        <f t="shared" si="20"/>
        <v>0.40628000000000003</v>
      </c>
      <c r="CT47">
        <f t="shared" si="21"/>
        <v>153.19657999999998</v>
      </c>
      <c r="CU47">
        <f t="shared" si="22"/>
        <v>0</v>
      </c>
      <c r="CV47">
        <f t="shared" si="23"/>
        <v>1.122</v>
      </c>
      <c r="CW47">
        <f t="shared" si="24"/>
        <v>0.004</v>
      </c>
      <c r="CX47">
        <f t="shared" si="25"/>
        <v>0</v>
      </c>
      <c r="CY47">
        <f t="shared" si="26"/>
        <v>1920.3429199999998</v>
      </c>
      <c r="CZ47">
        <f t="shared" si="27"/>
        <v>1397.786</v>
      </c>
      <c r="DE47" t="s">
        <v>83</v>
      </c>
      <c r="DF47" t="s">
        <v>83</v>
      </c>
      <c r="DG47" t="s">
        <v>83</v>
      </c>
      <c r="DI47" t="s">
        <v>83</v>
      </c>
      <c r="DJ47" t="s">
        <v>83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1003</v>
      </c>
      <c r="DV47" t="s">
        <v>69</v>
      </c>
      <c r="DW47" t="s">
        <v>69</v>
      </c>
      <c r="DX47">
        <v>100</v>
      </c>
      <c r="EE47">
        <v>6440286</v>
      </c>
      <c r="EF47">
        <v>3</v>
      </c>
      <c r="EG47" t="s">
        <v>19</v>
      </c>
      <c r="EH47">
        <v>0</v>
      </c>
      <c r="EJ47">
        <v>2</v>
      </c>
      <c r="EK47">
        <v>57</v>
      </c>
      <c r="EL47" t="s">
        <v>60</v>
      </c>
      <c r="EM47" t="s">
        <v>61</v>
      </c>
      <c r="EQ47">
        <v>0</v>
      </c>
      <c r="ER47">
        <v>637.81</v>
      </c>
      <c r="ES47">
        <v>582.71</v>
      </c>
      <c r="ET47">
        <v>2.31</v>
      </c>
      <c r="EU47">
        <v>0.14</v>
      </c>
      <c r="EV47">
        <v>52.79</v>
      </c>
      <c r="EW47">
        <v>5.61</v>
      </c>
      <c r="EX47">
        <v>0.02</v>
      </c>
      <c r="EY47">
        <v>0</v>
      </c>
    </row>
    <row r="48" spans="1:154" ht="12">
      <c r="A48">
        <v>18</v>
      </c>
      <c r="B48">
        <v>1</v>
      </c>
      <c r="C48">
        <v>72</v>
      </c>
      <c r="E48" s="40">
        <v>9.1</v>
      </c>
      <c r="F48" t="s">
        <v>31</v>
      </c>
      <c r="G48" s="38" t="s">
        <v>87</v>
      </c>
      <c r="H48" t="s">
        <v>74</v>
      </c>
      <c r="I48">
        <f>I47*J48</f>
        <v>1999.999988</v>
      </c>
      <c r="J48">
        <v>142.857142</v>
      </c>
      <c r="O48">
        <f t="shared" si="3"/>
        <v>66020</v>
      </c>
      <c r="P48">
        <f t="shared" si="4"/>
        <v>66020</v>
      </c>
      <c r="Q48">
        <f t="shared" si="5"/>
        <v>0</v>
      </c>
      <c r="R48">
        <f t="shared" si="6"/>
        <v>0</v>
      </c>
      <c r="S48">
        <f t="shared" si="7"/>
        <v>0</v>
      </c>
      <c r="T48">
        <f t="shared" si="8"/>
        <v>0</v>
      </c>
      <c r="U48">
        <f t="shared" si="9"/>
        <v>0</v>
      </c>
      <c r="V48">
        <f t="shared" si="10"/>
        <v>0</v>
      </c>
      <c r="W48">
        <f t="shared" si="11"/>
        <v>0</v>
      </c>
      <c r="X48">
        <f t="shared" si="12"/>
        <v>0</v>
      </c>
      <c r="Y48">
        <f t="shared" si="13"/>
        <v>0</v>
      </c>
      <c r="AA48">
        <v>0</v>
      </c>
      <c r="AB48">
        <f t="shared" si="14"/>
        <v>33.01</v>
      </c>
      <c r="AC48">
        <f aca="true" t="shared" si="36" ref="AC48:AJ48">AL48</f>
        <v>33.01</v>
      </c>
      <c r="AD48">
        <f t="shared" si="36"/>
        <v>0</v>
      </c>
      <c r="AE48">
        <f t="shared" si="36"/>
        <v>0</v>
      </c>
      <c r="AF48">
        <f t="shared" si="36"/>
        <v>0</v>
      </c>
      <c r="AG48">
        <f t="shared" si="36"/>
        <v>0</v>
      </c>
      <c r="AH48">
        <f t="shared" si="36"/>
        <v>0</v>
      </c>
      <c r="AI48">
        <f t="shared" si="36"/>
        <v>0</v>
      </c>
      <c r="AJ48">
        <f t="shared" si="36"/>
        <v>0</v>
      </c>
      <c r="AK48">
        <v>15.25</v>
      </c>
      <c r="AL48" s="38">
        <v>33.01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f t="shared" si="15"/>
        <v>89.3</v>
      </c>
      <c r="AU48">
        <f t="shared" si="16"/>
        <v>65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H48">
        <v>3</v>
      </c>
      <c r="BI48">
        <v>2</v>
      </c>
      <c r="BM48">
        <v>57</v>
      </c>
      <c r="BN48">
        <v>0</v>
      </c>
      <c r="BP48">
        <v>0</v>
      </c>
      <c r="BQ48">
        <v>3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95</v>
      </c>
      <c r="CA48">
        <v>65</v>
      </c>
      <c r="CF48">
        <v>0</v>
      </c>
      <c r="CG48">
        <v>0</v>
      </c>
      <c r="CM48">
        <v>0</v>
      </c>
      <c r="CN48" t="s">
        <v>77</v>
      </c>
      <c r="CO48">
        <v>0</v>
      </c>
      <c r="CP48">
        <f t="shared" si="17"/>
        <v>66020</v>
      </c>
      <c r="CQ48">
        <f t="shared" si="18"/>
        <v>33.01</v>
      </c>
      <c r="CR48">
        <f t="shared" si="19"/>
        <v>0</v>
      </c>
      <c r="CS48">
        <f t="shared" si="20"/>
        <v>0</v>
      </c>
      <c r="CT48">
        <f t="shared" si="21"/>
        <v>0</v>
      </c>
      <c r="CU48">
        <f t="shared" si="22"/>
        <v>0</v>
      </c>
      <c r="CV48">
        <f t="shared" si="23"/>
        <v>0</v>
      </c>
      <c r="CW48">
        <f t="shared" si="24"/>
        <v>0</v>
      </c>
      <c r="CX48">
        <f t="shared" si="25"/>
        <v>0</v>
      </c>
      <c r="CY48">
        <f t="shared" si="26"/>
        <v>0</v>
      </c>
      <c r="CZ48">
        <f t="shared" si="27"/>
        <v>0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1003</v>
      </c>
      <c r="DV48" t="s">
        <v>74</v>
      </c>
      <c r="DW48" t="s">
        <v>74</v>
      </c>
      <c r="DX48">
        <v>1</v>
      </c>
      <c r="EE48">
        <v>6440286</v>
      </c>
      <c r="EF48">
        <v>3</v>
      </c>
      <c r="EG48" t="s">
        <v>19</v>
      </c>
      <c r="EH48">
        <v>0</v>
      </c>
      <c r="EJ48">
        <v>2</v>
      </c>
      <c r="EK48">
        <v>57</v>
      </c>
      <c r="EL48" t="s">
        <v>60</v>
      </c>
      <c r="EM48" t="s">
        <v>61</v>
      </c>
      <c r="EQ48">
        <v>0</v>
      </c>
      <c r="ER48">
        <v>15.25</v>
      </c>
      <c r="ES48">
        <v>15.25</v>
      </c>
      <c r="ET48">
        <v>0</v>
      </c>
      <c r="EU48">
        <v>0</v>
      </c>
      <c r="EV48">
        <v>0</v>
      </c>
      <c r="EW48">
        <v>0</v>
      </c>
      <c r="EX48">
        <v>0</v>
      </c>
    </row>
    <row r="50" spans="1:39" ht="12.75">
      <c r="A50" s="2">
        <v>51</v>
      </c>
      <c r="B50" s="2">
        <f>B24</f>
        <v>1</v>
      </c>
      <c r="C50" s="2">
        <f>A24</f>
        <v>4</v>
      </c>
      <c r="D50" s="2">
        <f>ROW(A24)</f>
        <v>24</v>
      </c>
      <c r="E50" s="2"/>
      <c r="F50" s="2" t="str">
        <f>IF(F24&lt;&gt;"",F24,"")</f>
        <v>Новый раздел</v>
      </c>
      <c r="G50" s="2" t="str">
        <f>IF(G24&lt;&gt;"",G24,"")</f>
        <v>Монтажные работы</v>
      </c>
      <c r="H50" s="2"/>
      <c r="I50" s="2"/>
      <c r="J50" s="2"/>
      <c r="K50" s="2"/>
      <c r="L50" s="2"/>
      <c r="M50" s="2"/>
      <c r="N50" s="2"/>
      <c r="O50" s="2">
        <f aca="true" t="shared" si="37" ref="O50:Y50">ROUND(AB50,2)</f>
        <v>245540.81</v>
      </c>
      <c r="P50" s="2">
        <f t="shared" si="37"/>
        <v>234258.4</v>
      </c>
      <c r="Q50" s="2">
        <f t="shared" si="37"/>
        <v>1343.63</v>
      </c>
      <c r="R50" s="2">
        <f t="shared" si="37"/>
        <v>649.06</v>
      </c>
      <c r="S50" s="2">
        <f t="shared" si="37"/>
        <v>9938.78</v>
      </c>
      <c r="T50" s="2">
        <f t="shared" si="37"/>
        <v>0</v>
      </c>
      <c r="U50" s="2">
        <f t="shared" si="37"/>
        <v>65.75</v>
      </c>
      <c r="V50" s="2">
        <f t="shared" si="37"/>
        <v>4.26</v>
      </c>
      <c r="W50" s="2">
        <f t="shared" si="37"/>
        <v>0</v>
      </c>
      <c r="X50" s="2">
        <f t="shared" si="37"/>
        <v>8626.17</v>
      </c>
      <c r="Y50" s="2">
        <f t="shared" si="37"/>
        <v>6609.02</v>
      </c>
      <c r="Z50" s="2"/>
      <c r="AA50" s="2"/>
      <c r="AB50" s="2">
        <f>ROUND(SUMIF(AA28:AA48,"=0",O28:O48),2)</f>
        <v>245540.81</v>
      </c>
      <c r="AC50" s="2">
        <f>ROUND(SUMIF(AA28:AA48,"=0",P28:P48),2)</f>
        <v>234258.4</v>
      </c>
      <c r="AD50" s="2">
        <f>ROUND(SUMIF(AA28:AA48,"=0",Q28:Q48),2)</f>
        <v>1343.63</v>
      </c>
      <c r="AE50" s="2">
        <f>ROUND(SUMIF(AA28:AA48,"=0",R28:R48),2)</f>
        <v>649.06</v>
      </c>
      <c r="AF50" s="2">
        <f>ROUND(SUMIF(AA28:AA48,"=0",S28:S48),2)</f>
        <v>9938.78</v>
      </c>
      <c r="AG50" s="2">
        <f>ROUND(SUMIF(AA28:AA48,"=0",T28:T48),2)</f>
        <v>0</v>
      </c>
      <c r="AH50" s="2">
        <f>ROUND(SUMIF(AA28:AA48,"=0",U28:U48),2)</f>
        <v>65.75</v>
      </c>
      <c r="AI50" s="2">
        <f>ROUND(SUMIF(AA28:AA48,"=0",V28:V48),2)</f>
        <v>4.26</v>
      </c>
      <c r="AJ50" s="2">
        <f>ROUND(SUMIF(AA28:AA48,"=0",W28:W48),2)</f>
        <v>0</v>
      </c>
      <c r="AK50" s="2">
        <f>ROUND(SUMIF(AA28:AA48,"=0",X28:X48),2)</f>
        <v>8626.17</v>
      </c>
      <c r="AL50" s="2">
        <f>ROUND(SUMIF(AA28:AA48,"=0",Y28:Y48),2)</f>
        <v>6609.02</v>
      </c>
      <c r="AM50" s="2">
        <v>0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201</v>
      </c>
      <c r="F52" s="3">
        <f>Source!O50</f>
        <v>245540.81</v>
      </c>
      <c r="G52" s="3" t="s">
        <v>88</v>
      </c>
      <c r="H52" s="3" t="s">
        <v>89</v>
      </c>
      <c r="I52" s="3"/>
      <c r="J52" s="3"/>
      <c r="K52" s="3">
        <v>201</v>
      </c>
      <c r="L52" s="3">
        <v>1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202</v>
      </c>
      <c r="F53" s="3">
        <f>Source!P50</f>
        <v>234258.4</v>
      </c>
      <c r="G53" s="3" t="s">
        <v>90</v>
      </c>
      <c r="H53" s="3" t="s">
        <v>91</v>
      </c>
      <c r="I53" s="3"/>
      <c r="J53" s="3"/>
      <c r="K53" s="3">
        <v>202</v>
      </c>
      <c r="L53" s="3">
        <v>2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203</v>
      </c>
      <c r="F54" s="3">
        <f>Source!Q50</f>
        <v>1343.63</v>
      </c>
      <c r="G54" s="3" t="s">
        <v>92</v>
      </c>
      <c r="H54" s="3" t="s">
        <v>93</v>
      </c>
      <c r="I54" s="3"/>
      <c r="J54" s="3"/>
      <c r="K54" s="3">
        <v>203</v>
      </c>
      <c r="L54" s="3">
        <v>3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204</v>
      </c>
      <c r="F55" s="3">
        <f>Source!R50</f>
        <v>649.06</v>
      </c>
      <c r="G55" s="3" t="s">
        <v>94</v>
      </c>
      <c r="H55" s="3" t="s">
        <v>95</v>
      </c>
      <c r="I55" s="3"/>
      <c r="J55" s="3"/>
      <c r="K55" s="3">
        <v>204</v>
      </c>
      <c r="L55" s="3">
        <v>4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205</v>
      </c>
      <c r="F56" s="3">
        <f>Source!S50</f>
        <v>9938.78</v>
      </c>
      <c r="G56" s="3" t="s">
        <v>96</v>
      </c>
      <c r="H56" s="3" t="s">
        <v>97</v>
      </c>
      <c r="I56" s="3"/>
      <c r="J56" s="3"/>
      <c r="K56" s="3">
        <v>205</v>
      </c>
      <c r="L56" s="3">
        <v>5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206</v>
      </c>
      <c r="F57" s="3">
        <f>Source!T50</f>
        <v>0</v>
      </c>
      <c r="G57" s="3" t="s">
        <v>98</v>
      </c>
      <c r="H57" s="3" t="s">
        <v>99</v>
      </c>
      <c r="I57" s="3"/>
      <c r="J57" s="3"/>
      <c r="K57" s="3">
        <v>206</v>
      </c>
      <c r="L57" s="3">
        <v>6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207</v>
      </c>
      <c r="F58" s="3">
        <f>Source!U50</f>
        <v>65.75</v>
      </c>
      <c r="G58" s="3" t="s">
        <v>100</v>
      </c>
      <c r="H58" s="3" t="s">
        <v>101</v>
      </c>
      <c r="I58" s="3"/>
      <c r="J58" s="3"/>
      <c r="K58" s="3">
        <v>207</v>
      </c>
      <c r="L58" s="3">
        <v>7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208</v>
      </c>
      <c r="F59" s="3">
        <f>Source!V50</f>
        <v>4.26</v>
      </c>
      <c r="G59" s="3" t="s">
        <v>102</v>
      </c>
      <c r="H59" s="3" t="s">
        <v>103</v>
      </c>
      <c r="I59" s="3"/>
      <c r="J59" s="3"/>
      <c r="K59" s="3">
        <v>208</v>
      </c>
      <c r="L59" s="3">
        <v>8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209</v>
      </c>
      <c r="F60" s="3">
        <f>Source!W50</f>
        <v>0</v>
      </c>
      <c r="G60" s="3" t="s">
        <v>104</v>
      </c>
      <c r="H60" s="3" t="s">
        <v>105</v>
      </c>
      <c r="I60" s="3"/>
      <c r="J60" s="3"/>
      <c r="K60" s="3">
        <v>209</v>
      </c>
      <c r="L60" s="3">
        <v>9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210</v>
      </c>
      <c r="F61" s="3">
        <f>Source!X50</f>
        <v>8626.17</v>
      </c>
      <c r="G61" s="3" t="s">
        <v>106</v>
      </c>
      <c r="H61" s="3" t="s">
        <v>107</v>
      </c>
      <c r="I61" s="3"/>
      <c r="J61" s="3"/>
      <c r="K61" s="3">
        <v>210</v>
      </c>
      <c r="L61" s="3">
        <v>10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211</v>
      </c>
      <c r="F62" s="3">
        <f>Source!Y50</f>
        <v>6609.02</v>
      </c>
      <c r="G62" s="3" t="s">
        <v>108</v>
      </c>
      <c r="H62" s="3" t="s">
        <v>109</v>
      </c>
      <c r="I62" s="3"/>
      <c r="J62" s="3"/>
      <c r="K62" s="3">
        <v>211</v>
      </c>
      <c r="L62" s="3">
        <v>11</v>
      </c>
      <c r="M62" s="3">
        <v>3</v>
      </c>
      <c r="N62" s="3" t="s">
        <v>3</v>
      </c>
    </row>
    <row r="63" spans="1:14" ht="12.75">
      <c r="A63" s="3">
        <v>50</v>
      </c>
      <c r="B63" s="3">
        <v>1</v>
      </c>
      <c r="C63" s="3">
        <v>0</v>
      </c>
      <c r="D63" s="3">
        <v>2</v>
      </c>
      <c r="E63" s="3">
        <v>0</v>
      </c>
      <c r="F63" s="3">
        <f>ROUND(Source!F52+Source!F61+Source!F62,2)</f>
        <v>260776</v>
      </c>
      <c r="G63" s="3" t="s">
        <v>110</v>
      </c>
      <c r="H63" s="3" t="s">
        <v>111</v>
      </c>
      <c r="I63" s="3"/>
      <c r="J63" s="3"/>
      <c r="K63" s="3">
        <v>212</v>
      </c>
      <c r="L63" s="3">
        <v>12</v>
      </c>
      <c r="M63" s="3">
        <v>0</v>
      </c>
      <c r="N63" s="3" t="s">
        <v>3</v>
      </c>
    </row>
    <row r="64" spans="1:14" ht="12.75">
      <c r="A64" s="3">
        <v>50</v>
      </c>
      <c r="B64" s="3">
        <v>1</v>
      </c>
      <c r="C64" s="3">
        <v>0</v>
      </c>
      <c r="D64" s="3">
        <v>2</v>
      </c>
      <c r="E64" s="3">
        <v>0</v>
      </c>
      <c r="F64" s="3">
        <f>ROUND(Source!F63*0,2)</f>
        <v>0</v>
      </c>
      <c r="G64" s="3" t="s">
        <v>112</v>
      </c>
      <c r="H64" s="39" t="s">
        <v>298</v>
      </c>
      <c r="I64" s="3"/>
      <c r="J64" s="3"/>
      <c r="K64" s="3">
        <v>212</v>
      </c>
      <c r="L64" s="3">
        <v>13</v>
      </c>
      <c r="M64" s="3">
        <v>0</v>
      </c>
      <c r="N64" s="3" t="s">
        <v>3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213</v>
      </c>
      <c r="F65" s="3">
        <f>ROUND(Source!F63+Source!F64,2)</f>
        <v>260776</v>
      </c>
      <c r="G65" s="3" t="s">
        <v>114</v>
      </c>
      <c r="H65" s="3" t="s">
        <v>115</v>
      </c>
      <c r="I65" s="3"/>
      <c r="J65" s="3"/>
      <c r="K65" s="3">
        <v>212</v>
      </c>
      <c r="L65" s="3">
        <v>14</v>
      </c>
      <c r="M65" s="3">
        <v>0</v>
      </c>
      <c r="N65" s="3" t="s">
        <v>3</v>
      </c>
    </row>
    <row r="67" spans="1:39" ht="12.75">
      <c r="A67" s="2">
        <v>51</v>
      </c>
      <c r="B67" s="2">
        <f>B20</f>
        <v>1</v>
      </c>
      <c r="C67" s="2">
        <f>A20</f>
        <v>3</v>
      </c>
      <c r="D67" s="2">
        <f>ROW(A20)</f>
        <v>20</v>
      </c>
      <c r="E67" s="2"/>
      <c r="F67" s="2" t="str">
        <f>IF(F20&lt;&gt;"",F20,"")</f>
        <v>Новая локальная смета</v>
      </c>
      <c r="G67" s="2" t="str">
        <f>IF(G20&lt;&gt;"",G20,"")</f>
        <v>Монтажные и пусконаладочные работы системы видеонаблюдения</v>
      </c>
      <c r="H67" s="2"/>
      <c r="I67" s="2"/>
      <c r="J67" s="2"/>
      <c r="K67" s="2"/>
      <c r="L67" s="2"/>
      <c r="M67" s="2"/>
      <c r="N67" s="2"/>
      <c r="O67" s="2">
        <f aca="true" t="shared" si="38" ref="O67:Y67">ROUND(O50+AB67,2)</f>
        <v>245540.81</v>
      </c>
      <c r="P67" s="2">
        <f t="shared" si="38"/>
        <v>234258.4</v>
      </c>
      <c r="Q67" s="2">
        <f t="shared" si="38"/>
        <v>1343.63</v>
      </c>
      <c r="R67" s="2">
        <f t="shared" si="38"/>
        <v>649.06</v>
      </c>
      <c r="S67" s="2">
        <f t="shared" si="38"/>
        <v>9938.78</v>
      </c>
      <c r="T67" s="2">
        <f t="shared" si="38"/>
        <v>0</v>
      </c>
      <c r="U67" s="2">
        <f t="shared" si="38"/>
        <v>65.75</v>
      </c>
      <c r="V67" s="2">
        <f t="shared" si="38"/>
        <v>4.26</v>
      </c>
      <c r="W67" s="2">
        <f t="shared" si="38"/>
        <v>0</v>
      </c>
      <c r="X67" s="2">
        <f t="shared" si="38"/>
        <v>8626.17</v>
      </c>
      <c r="Y67" s="2">
        <f t="shared" si="38"/>
        <v>6609.02</v>
      </c>
      <c r="Z67" s="2"/>
      <c r="AA67" s="2"/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201</v>
      </c>
      <c r="F69" s="3">
        <f>Source!O67</f>
        <v>245540.81</v>
      </c>
      <c r="G69" s="3" t="s">
        <v>88</v>
      </c>
      <c r="H69" s="3" t="s">
        <v>89</v>
      </c>
      <c r="I69" s="3"/>
      <c r="J69" s="3"/>
      <c r="K69" s="3">
        <v>201</v>
      </c>
      <c r="L69" s="3">
        <v>1</v>
      </c>
      <c r="M69" s="3">
        <v>3</v>
      </c>
      <c r="N69" s="3" t="s">
        <v>3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202</v>
      </c>
      <c r="F70" s="3">
        <f>Source!P67</f>
        <v>234258.4</v>
      </c>
      <c r="G70" s="3" t="s">
        <v>90</v>
      </c>
      <c r="H70" s="3" t="s">
        <v>91</v>
      </c>
      <c r="I70" s="3"/>
      <c r="J70" s="3"/>
      <c r="K70" s="3">
        <v>202</v>
      </c>
      <c r="L70" s="3">
        <v>2</v>
      </c>
      <c r="M70" s="3">
        <v>3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203</v>
      </c>
      <c r="F71" s="3">
        <f>Source!Q67</f>
        <v>1343.63</v>
      </c>
      <c r="G71" s="3" t="s">
        <v>92</v>
      </c>
      <c r="H71" s="3" t="s">
        <v>93</v>
      </c>
      <c r="I71" s="3"/>
      <c r="J71" s="3"/>
      <c r="K71" s="3">
        <v>203</v>
      </c>
      <c r="L71" s="3">
        <v>3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204</v>
      </c>
      <c r="F72" s="3">
        <f>Source!R67</f>
        <v>649.06</v>
      </c>
      <c r="G72" s="3" t="s">
        <v>94</v>
      </c>
      <c r="H72" s="3" t="s">
        <v>95</v>
      </c>
      <c r="I72" s="3"/>
      <c r="J72" s="3"/>
      <c r="K72" s="3">
        <v>204</v>
      </c>
      <c r="L72" s="3">
        <v>4</v>
      </c>
      <c r="M72" s="3">
        <v>3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205</v>
      </c>
      <c r="F73" s="3">
        <f>Source!S67</f>
        <v>9938.78</v>
      </c>
      <c r="G73" s="3" t="s">
        <v>96</v>
      </c>
      <c r="H73" s="3" t="s">
        <v>97</v>
      </c>
      <c r="I73" s="3"/>
      <c r="J73" s="3"/>
      <c r="K73" s="3">
        <v>205</v>
      </c>
      <c r="L73" s="3">
        <v>5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206</v>
      </c>
      <c r="F74" s="3">
        <f>Source!T67</f>
        <v>0</v>
      </c>
      <c r="G74" s="3" t="s">
        <v>98</v>
      </c>
      <c r="H74" s="3" t="s">
        <v>99</v>
      </c>
      <c r="I74" s="3"/>
      <c r="J74" s="3"/>
      <c r="K74" s="3">
        <v>206</v>
      </c>
      <c r="L74" s="3">
        <v>6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207</v>
      </c>
      <c r="F75" s="3">
        <f>Source!U67</f>
        <v>65.75</v>
      </c>
      <c r="G75" s="3" t="s">
        <v>100</v>
      </c>
      <c r="H75" s="3" t="s">
        <v>101</v>
      </c>
      <c r="I75" s="3"/>
      <c r="J75" s="3"/>
      <c r="K75" s="3">
        <v>207</v>
      </c>
      <c r="L75" s="3">
        <v>7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208</v>
      </c>
      <c r="F76" s="3">
        <f>Source!V67</f>
        <v>4.26</v>
      </c>
      <c r="G76" s="3" t="s">
        <v>102</v>
      </c>
      <c r="H76" s="3" t="s">
        <v>103</v>
      </c>
      <c r="I76" s="3"/>
      <c r="J76" s="3"/>
      <c r="K76" s="3">
        <v>208</v>
      </c>
      <c r="L76" s="3">
        <v>8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209</v>
      </c>
      <c r="F77" s="3">
        <f>Source!W67</f>
        <v>0</v>
      </c>
      <c r="G77" s="3" t="s">
        <v>104</v>
      </c>
      <c r="H77" s="3" t="s">
        <v>105</v>
      </c>
      <c r="I77" s="3"/>
      <c r="J77" s="3"/>
      <c r="K77" s="3">
        <v>209</v>
      </c>
      <c r="L77" s="3">
        <v>9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210</v>
      </c>
      <c r="F78" s="3">
        <f>Source!X67</f>
        <v>8626.17</v>
      </c>
      <c r="G78" s="3" t="s">
        <v>106</v>
      </c>
      <c r="H78" s="3" t="s">
        <v>107</v>
      </c>
      <c r="I78" s="3"/>
      <c r="J78" s="3"/>
      <c r="K78" s="3">
        <v>210</v>
      </c>
      <c r="L78" s="3">
        <v>10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211</v>
      </c>
      <c r="F79" s="3">
        <f>Source!Y67</f>
        <v>6609.02</v>
      </c>
      <c r="G79" s="3" t="s">
        <v>108</v>
      </c>
      <c r="H79" s="3" t="s">
        <v>109</v>
      </c>
      <c r="I79" s="3"/>
      <c r="J79" s="3"/>
      <c r="K79" s="3">
        <v>211</v>
      </c>
      <c r="L79" s="3">
        <v>11</v>
      </c>
      <c r="M79" s="3">
        <v>3</v>
      </c>
      <c r="N79" s="3" t="s">
        <v>3</v>
      </c>
    </row>
    <row r="80" spans="1:14" ht="12.75">
      <c r="A80" s="3">
        <v>50</v>
      </c>
      <c r="B80" s="3">
        <v>1</v>
      </c>
      <c r="C80" s="3">
        <v>0</v>
      </c>
      <c r="D80" s="3">
        <v>2</v>
      </c>
      <c r="E80" s="3">
        <v>0</v>
      </c>
      <c r="F80" s="3">
        <f>ROUND(Source!F69+Source!F78+Source!F79,2)</f>
        <v>260776</v>
      </c>
      <c r="G80" s="3" t="s">
        <v>110</v>
      </c>
      <c r="H80" s="3" t="s">
        <v>111</v>
      </c>
      <c r="I80" s="3"/>
      <c r="J80" s="3"/>
      <c r="K80" s="3">
        <v>212</v>
      </c>
      <c r="L80" s="3">
        <v>12</v>
      </c>
      <c r="M80" s="3">
        <v>0</v>
      </c>
      <c r="N80" s="3" t="s">
        <v>3</v>
      </c>
    </row>
    <row r="81" spans="1:14" ht="12.75">
      <c r="A81" s="3">
        <v>50</v>
      </c>
      <c r="B81" s="3">
        <v>1</v>
      </c>
      <c r="C81" s="3">
        <v>0</v>
      </c>
      <c r="D81" s="3">
        <v>2</v>
      </c>
      <c r="E81" s="3">
        <v>0</v>
      </c>
      <c r="F81" s="3">
        <v>0</v>
      </c>
      <c r="G81" s="3" t="s">
        <v>112</v>
      </c>
      <c r="H81" s="3" t="s">
        <v>113</v>
      </c>
      <c r="I81" s="3"/>
      <c r="J81" s="3"/>
      <c r="K81" s="3">
        <v>212</v>
      </c>
      <c r="L81" s="3">
        <v>13</v>
      </c>
      <c r="M81" s="3">
        <v>0</v>
      </c>
      <c r="N81" s="3" t="s">
        <v>3</v>
      </c>
    </row>
    <row r="82" spans="1:14" ht="12.75">
      <c r="A82" s="3">
        <v>50</v>
      </c>
      <c r="B82" s="3">
        <v>1</v>
      </c>
      <c r="C82" s="3">
        <v>0</v>
      </c>
      <c r="D82" s="3">
        <v>2</v>
      </c>
      <c r="E82" s="3">
        <v>213</v>
      </c>
      <c r="F82" s="3">
        <f>ROUND(Source!F80+Source!F81,2)</f>
        <v>260776</v>
      </c>
      <c r="G82" s="3" t="s">
        <v>114</v>
      </c>
      <c r="H82" s="3" t="s">
        <v>115</v>
      </c>
      <c r="I82" s="3"/>
      <c r="J82" s="3"/>
      <c r="K82" s="3">
        <v>212</v>
      </c>
      <c r="L82" s="3">
        <v>14</v>
      </c>
      <c r="M82" s="3">
        <v>0</v>
      </c>
      <c r="N82" s="3" t="s">
        <v>3</v>
      </c>
    </row>
    <row r="84" spans="1:39" ht="12.75">
      <c r="A84" s="2">
        <v>51</v>
      </c>
      <c r="B84" s="2">
        <f>B12</f>
        <v>1</v>
      </c>
      <c r="C84" s="2">
        <f>A12</f>
        <v>1</v>
      </c>
      <c r="D84" s="2">
        <f>ROW(A12)</f>
        <v>12</v>
      </c>
      <c r="E84" s="2"/>
      <c r="F84" s="2" t="str">
        <f>IF(F12&lt;&gt;"",F12,"")</f>
        <v>3</v>
      </c>
      <c r="G84" s="2" t="str">
        <f>IF(G12&lt;&gt;"",G12,"")</f>
        <v>ТСОН ФЕР</v>
      </c>
      <c r="H84" s="2"/>
      <c r="I84" s="2"/>
      <c r="J84" s="2"/>
      <c r="K84" s="2"/>
      <c r="L84" s="2"/>
      <c r="M84" s="2"/>
      <c r="N84" s="2"/>
      <c r="O84" s="2">
        <f aca="true" t="shared" si="39" ref="O84:Y84">ROUND(O67,2)</f>
        <v>245540.81</v>
      </c>
      <c r="P84" s="2">
        <f t="shared" si="39"/>
        <v>234258.4</v>
      </c>
      <c r="Q84" s="2">
        <f t="shared" si="39"/>
        <v>1343.63</v>
      </c>
      <c r="R84" s="2">
        <f t="shared" si="39"/>
        <v>649.06</v>
      </c>
      <c r="S84" s="2">
        <f t="shared" si="39"/>
        <v>9938.78</v>
      </c>
      <c r="T84" s="2">
        <f t="shared" si="39"/>
        <v>0</v>
      </c>
      <c r="U84" s="2">
        <f t="shared" si="39"/>
        <v>65.75</v>
      </c>
      <c r="V84" s="2">
        <f t="shared" si="39"/>
        <v>4.26</v>
      </c>
      <c r="W84" s="2">
        <f t="shared" si="39"/>
        <v>0</v>
      </c>
      <c r="X84" s="2">
        <f t="shared" si="39"/>
        <v>8626.17</v>
      </c>
      <c r="Y84" s="2">
        <f t="shared" si="39"/>
        <v>6609.02</v>
      </c>
      <c r="Z84" s="2"/>
      <c r="AA84" s="2"/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201</v>
      </c>
      <c r="F86" s="3">
        <f>Source!O84</f>
        <v>245540.81</v>
      </c>
      <c r="G86" s="3" t="s">
        <v>88</v>
      </c>
      <c r="H86" s="3" t="s">
        <v>89</v>
      </c>
      <c r="I86" s="3"/>
      <c r="J86" s="3"/>
      <c r="K86" s="3">
        <v>201</v>
      </c>
      <c r="L86" s="3">
        <v>1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202</v>
      </c>
      <c r="F87" s="3">
        <f>Source!P84</f>
        <v>234258.4</v>
      </c>
      <c r="G87" s="3" t="s">
        <v>90</v>
      </c>
      <c r="H87" s="3" t="s">
        <v>91</v>
      </c>
      <c r="I87" s="3"/>
      <c r="J87" s="3"/>
      <c r="K87" s="3">
        <v>202</v>
      </c>
      <c r="L87" s="3">
        <v>2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203</v>
      </c>
      <c r="F88" s="3">
        <f>Source!Q84</f>
        <v>1343.63</v>
      </c>
      <c r="G88" s="3" t="s">
        <v>92</v>
      </c>
      <c r="H88" s="3" t="s">
        <v>93</v>
      </c>
      <c r="I88" s="3"/>
      <c r="J88" s="3"/>
      <c r="K88" s="3">
        <v>203</v>
      </c>
      <c r="L88" s="3">
        <v>3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204</v>
      </c>
      <c r="F89" s="3">
        <f>Source!R84</f>
        <v>649.06</v>
      </c>
      <c r="G89" s="3" t="s">
        <v>94</v>
      </c>
      <c r="H89" s="3" t="s">
        <v>95</v>
      </c>
      <c r="I89" s="3"/>
      <c r="J89" s="3"/>
      <c r="K89" s="3">
        <v>204</v>
      </c>
      <c r="L89" s="3">
        <v>4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205</v>
      </c>
      <c r="F90" s="3">
        <f>Source!S84</f>
        <v>9938.78</v>
      </c>
      <c r="G90" s="3" t="s">
        <v>96</v>
      </c>
      <c r="H90" s="3" t="s">
        <v>97</v>
      </c>
      <c r="I90" s="3"/>
      <c r="J90" s="3"/>
      <c r="K90" s="3">
        <v>205</v>
      </c>
      <c r="L90" s="3">
        <v>5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206</v>
      </c>
      <c r="F91" s="3">
        <f>Source!T84</f>
        <v>0</v>
      </c>
      <c r="G91" s="3" t="s">
        <v>98</v>
      </c>
      <c r="H91" s="3" t="s">
        <v>99</v>
      </c>
      <c r="I91" s="3"/>
      <c r="J91" s="3"/>
      <c r="K91" s="3">
        <v>206</v>
      </c>
      <c r="L91" s="3">
        <v>6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207</v>
      </c>
      <c r="F92" s="3">
        <f>Source!U84</f>
        <v>65.75</v>
      </c>
      <c r="G92" s="3" t="s">
        <v>100</v>
      </c>
      <c r="H92" s="3" t="s">
        <v>101</v>
      </c>
      <c r="I92" s="3"/>
      <c r="J92" s="3"/>
      <c r="K92" s="3">
        <v>207</v>
      </c>
      <c r="L92" s="3">
        <v>7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208</v>
      </c>
      <c r="F93" s="3">
        <f>Source!V84</f>
        <v>4.26</v>
      </c>
      <c r="G93" s="3" t="s">
        <v>102</v>
      </c>
      <c r="H93" s="3" t="s">
        <v>103</v>
      </c>
      <c r="I93" s="3"/>
      <c r="J93" s="3"/>
      <c r="K93" s="3">
        <v>208</v>
      </c>
      <c r="L93" s="3">
        <v>8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209</v>
      </c>
      <c r="F94" s="3">
        <f>Source!W84</f>
        <v>0</v>
      </c>
      <c r="G94" s="3" t="s">
        <v>104</v>
      </c>
      <c r="H94" s="3" t="s">
        <v>105</v>
      </c>
      <c r="I94" s="3"/>
      <c r="J94" s="3"/>
      <c r="K94" s="3">
        <v>209</v>
      </c>
      <c r="L94" s="3">
        <v>9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210</v>
      </c>
      <c r="F95" s="3">
        <f>Source!X84</f>
        <v>8626.17</v>
      </c>
      <c r="G95" s="3" t="s">
        <v>106</v>
      </c>
      <c r="H95" s="3" t="s">
        <v>107</v>
      </c>
      <c r="I95" s="3"/>
      <c r="J95" s="3"/>
      <c r="K95" s="3">
        <v>210</v>
      </c>
      <c r="L95" s="3">
        <v>10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211</v>
      </c>
      <c r="F96" s="3">
        <f>Source!Y84</f>
        <v>6609.02</v>
      </c>
      <c r="G96" s="3" t="s">
        <v>108</v>
      </c>
      <c r="H96" s="3" t="s">
        <v>109</v>
      </c>
      <c r="I96" s="3"/>
      <c r="J96" s="3"/>
      <c r="K96" s="3">
        <v>211</v>
      </c>
      <c r="L96" s="3">
        <v>11</v>
      </c>
      <c r="M96" s="3">
        <v>3</v>
      </c>
      <c r="N96" s="3" t="s">
        <v>3</v>
      </c>
    </row>
    <row r="97" spans="1:14" ht="12.75">
      <c r="A97" s="3">
        <v>50</v>
      </c>
      <c r="B97" s="3">
        <v>1</v>
      </c>
      <c r="C97" s="3">
        <v>0</v>
      </c>
      <c r="D97" s="3">
        <v>2</v>
      </c>
      <c r="E97" s="3">
        <v>0</v>
      </c>
      <c r="F97" s="3">
        <f>ROUND(Source!F86+Source!F95+Source!F96,2)</f>
        <v>260776</v>
      </c>
      <c r="G97" s="3" t="s">
        <v>110</v>
      </c>
      <c r="H97" s="3" t="s">
        <v>111</v>
      </c>
      <c r="I97" s="3"/>
      <c r="J97" s="3"/>
      <c r="K97" s="3">
        <v>212</v>
      </c>
      <c r="L97" s="3">
        <v>12</v>
      </c>
      <c r="M97" s="3">
        <v>0</v>
      </c>
      <c r="N97" s="3" t="s">
        <v>3</v>
      </c>
    </row>
    <row r="98" spans="1:14" ht="12.75">
      <c r="A98" s="3">
        <v>50</v>
      </c>
      <c r="B98" s="3">
        <v>1</v>
      </c>
      <c r="C98" s="3">
        <v>0</v>
      </c>
      <c r="D98" s="3">
        <v>2</v>
      </c>
      <c r="E98" s="3">
        <v>0</v>
      </c>
      <c r="F98" s="3">
        <f>ROUND(Source!F97*0.18,2)</f>
        <v>46939.68</v>
      </c>
      <c r="G98" s="3" t="s">
        <v>112</v>
      </c>
      <c r="H98" s="3" t="s">
        <v>113</v>
      </c>
      <c r="I98" s="3"/>
      <c r="J98" s="3"/>
      <c r="K98" s="3">
        <v>212</v>
      </c>
      <c r="L98" s="3">
        <v>13</v>
      </c>
      <c r="M98" s="3">
        <v>0</v>
      </c>
      <c r="N98" s="3" t="s">
        <v>3</v>
      </c>
    </row>
    <row r="99" spans="1:14" ht="12.75">
      <c r="A99" s="3">
        <v>50</v>
      </c>
      <c r="B99" s="3">
        <v>1</v>
      </c>
      <c r="C99" s="3">
        <v>0</v>
      </c>
      <c r="D99" s="3">
        <v>2</v>
      </c>
      <c r="E99" s="3">
        <v>213</v>
      </c>
      <c r="F99" s="3">
        <f>ROUND(Source!F97+Source!F98,2)</f>
        <v>307715.68</v>
      </c>
      <c r="G99" s="3" t="s">
        <v>114</v>
      </c>
      <c r="H99" s="3" t="s">
        <v>115</v>
      </c>
      <c r="I99" s="3"/>
      <c r="J99" s="3"/>
      <c r="K99" s="3">
        <v>212</v>
      </c>
      <c r="L99" s="3">
        <v>14</v>
      </c>
      <c r="M99" s="3">
        <v>0</v>
      </c>
      <c r="N99" s="3" t="s">
        <v>3</v>
      </c>
    </row>
    <row r="103" spans="1:5" ht="12">
      <c r="A103">
        <v>65</v>
      </c>
      <c r="C103">
        <v>1</v>
      </c>
      <c r="D103">
        <v>0</v>
      </c>
      <c r="E103">
        <v>200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7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">
      <c r="A1">
        <f>ROW(Source!A28)</f>
        <v>28</v>
      </c>
      <c r="B1">
        <v>10649447</v>
      </c>
      <c r="C1">
        <v>10649446</v>
      </c>
      <c r="D1">
        <v>121675</v>
      </c>
      <c r="E1">
        <v>1</v>
      </c>
      <c r="F1">
        <v>1</v>
      </c>
      <c r="G1">
        <v>1</v>
      </c>
      <c r="H1">
        <v>1</v>
      </c>
      <c r="I1" t="s">
        <v>116</v>
      </c>
      <c r="K1" t="s">
        <v>117</v>
      </c>
      <c r="L1">
        <v>1369</v>
      </c>
      <c r="N1">
        <v>1013</v>
      </c>
      <c r="O1" t="s">
        <v>118</v>
      </c>
      <c r="P1" t="s">
        <v>118</v>
      </c>
      <c r="Q1">
        <v>1</v>
      </c>
      <c r="Y1">
        <v>0.654</v>
      </c>
      <c r="AA1">
        <v>0</v>
      </c>
      <c r="AB1">
        <v>0</v>
      </c>
      <c r="AC1">
        <v>0</v>
      </c>
      <c r="AD1">
        <v>10.47</v>
      </c>
      <c r="AN1">
        <v>0</v>
      </c>
      <c r="AO1">
        <v>1</v>
      </c>
      <c r="AP1">
        <v>1</v>
      </c>
      <c r="AQ1">
        <v>0</v>
      </c>
      <c r="AR1">
        <v>0</v>
      </c>
      <c r="AT1">
        <v>2.18</v>
      </c>
      <c r="AU1" t="s">
        <v>26</v>
      </c>
      <c r="AV1">
        <v>1</v>
      </c>
      <c r="AW1">
        <v>2</v>
      </c>
      <c r="AX1">
        <v>10649447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">
      <c r="A2">
        <f>ROW(Source!A28)</f>
        <v>28</v>
      </c>
      <c r="B2">
        <v>10649448</v>
      </c>
      <c r="C2">
        <v>10649446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36</v>
      </c>
      <c r="K2" t="s">
        <v>119</v>
      </c>
      <c r="L2">
        <v>608254</v>
      </c>
      <c r="N2">
        <v>1013</v>
      </c>
      <c r="O2" t="s">
        <v>120</v>
      </c>
      <c r="P2" t="s">
        <v>120</v>
      </c>
      <c r="Q2">
        <v>1</v>
      </c>
      <c r="Y2">
        <v>0.003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0.01</v>
      </c>
      <c r="AU2" t="s">
        <v>26</v>
      </c>
      <c r="AV2">
        <v>2</v>
      </c>
      <c r="AW2">
        <v>2</v>
      </c>
      <c r="AX2">
        <v>10649448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">
      <c r="A3">
        <f>ROW(Source!A28)</f>
        <v>28</v>
      </c>
      <c r="B3">
        <v>10649449</v>
      </c>
      <c r="C3">
        <v>10649446</v>
      </c>
      <c r="D3">
        <v>1467010</v>
      </c>
      <c r="E3">
        <v>1</v>
      </c>
      <c r="F3">
        <v>1</v>
      </c>
      <c r="G3">
        <v>1</v>
      </c>
      <c r="H3">
        <v>2</v>
      </c>
      <c r="I3" t="s">
        <v>121</v>
      </c>
      <c r="J3" t="s">
        <v>122</v>
      </c>
      <c r="K3" t="s">
        <v>123</v>
      </c>
      <c r="L3">
        <v>1480</v>
      </c>
      <c r="N3">
        <v>1013</v>
      </c>
      <c r="O3" t="s">
        <v>124</v>
      </c>
      <c r="P3" t="s">
        <v>125</v>
      </c>
      <c r="Q3">
        <v>1</v>
      </c>
      <c r="Y3">
        <v>0.003</v>
      </c>
      <c r="AA3">
        <v>0</v>
      </c>
      <c r="AB3">
        <v>89.99</v>
      </c>
      <c r="AC3">
        <v>10.06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0.01</v>
      </c>
      <c r="AU3" t="s">
        <v>26</v>
      </c>
      <c r="AV3">
        <v>0</v>
      </c>
      <c r="AW3">
        <v>2</v>
      </c>
      <c r="AX3">
        <v>10649449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">
      <c r="A4">
        <f>ROW(Source!A28)</f>
        <v>28</v>
      </c>
      <c r="B4">
        <v>10649450</v>
      </c>
      <c r="C4">
        <v>10649446</v>
      </c>
      <c r="D4">
        <v>1466443</v>
      </c>
      <c r="E4">
        <v>1</v>
      </c>
      <c r="F4">
        <v>1</v>
      </c>
      <c r="G4">
        <v>1</v>
      </c>
      <c r="H4">
        <v>3</v>
      </c>
      <c r="I4" t="s">
        <v>126</v>
      </c>
      <c r="J4" t="s">
        <v>127</v>
      </c>
      <c r="K4" t="s">
        <v>128</v>
      </c>
      <c r="L4">
        <v>1348</v>
      </c>
      <c r="N4">
        <v>1009</v>
      </c>
      <c r="O4" t="s">
        <v>129</v>
      </c>
      <c r="P4" t="s">
        <v>129</v>
      </c>
      <c r="Q4">
        <v>1000</v>
      </c>
      <c r="Y4">
        <v>0.045</v>
      </c>
      <c r="AA4">
        <v>0</v>
      </c>
      <c r="AB4">
        <v>0</v>
      </c>
      <c r="AC4">
        <v>0</v>
      </c>
      <c r="AD4">
        <v>0</v>
      </c>
      <c r="AN4">
        <v>1</v>
      </c>
      <c r="AO4">
        <v>0</v>
      </c>
      <c r="AP4">
        <v>1</v>
      </c>
      <c r="AQ4">
        <v>0</v>
      </c>
      <c r="AR4">
        <v>0</v>
      </c>
      <c r="AT4">
        <v>0.045</v>
      </c>
      <c r="AV4">
        <v>0</v>
      </c>
      <c r="AW4">
        <v>2</v>
      </c>
      <c r="AX4">
        <v>10649450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">
      <c r="A5">
        <f>ROW(Source!A28)</f>
        <v>28</v>
      </c>
      <c r="B5">
        <v>10649453</v>
      </c>
      <c r="C5">
        <v>10649446</v>
      </c>
      <c r="D5">
        <v>0</v>
      </c>
      <c r="E5">
        <v>0</v>
      </c>
      <c r="F5">
        <v>1</v>
      </c>
      <c r="G5">
        <v>1</v>
      </c>
      <c r="H5">
        <v>3</v>
      </c>
      <c r="I5" t="s">
        <v>31</v>
      </c>
      <c r="K5" t="s">
        <v>32</v>
      </c>
      <c r="L5">
        <v>1354</v>
      </c>
      <c r="N5">
        <v>1010</v>
      </c>
      <c r="O5" t="s">
        <v>33</v>
      </c>
      <c r="P5" t="s">
        <v>33</v>
      </c>
      <c r="Q5">
        <v>1</v>
      </c>
      <c r="Y5">
        <v>0.0625</v>
      </c>
      <c r="AA5">
        <v>5084.75</v>
      </c>
      <c r="AB5">
        <v>0</v>
      </c>
      <c r="AC5">
        <v>0</v>
      </c>
      <c r="AD5">
        <v>0</v>
      </c>
      <c r="AN5">
        <v>0</v>
      </c>
      <c r="AO5">
        <v>0</v>
      </c>
      <c r="AP5">
        <v>1</v>
      </c>
      <c r="AQ5">
        <v>0</v>
      </c>
      <c r="AR5">
        <v>0</v>
      </c>
      <c r="AT5">
        <v>0.0625</v>
      </c>
      <c r="AV5">
        <v>0</v>
      </c>
      <c r="AW5">
        <v>1</v>
      </c>
      <c r="AX5">
        <v>-1</v>
      </c>
      <c r="AY5">
        <v>0</v>
      </c>
      <c r="AZ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">
      <c r="A6">
        <f>ROW(Source!A28)</f>
        <v>28</v>
      </c>
      <c r="B6">
        <v>10649455</v>
      </c>
      <c r="C6">
        <v>10649446</v>
      </c>
      <c r="D6">
        <v>0</v>
      </c>
      <c r="E6">
        <v>0</v>
      </c>
      <c r="F6">
        <v>1</v>
      </c>
      <c r="G6">
        <v>1</v>
      </c>
      <c r="H6">
        <v>3</v>
      </c>
      <c r="I6" t="s">
        <v>31</v>
      </c>
      <c r="K6" t="s">
        <v>35</v>
      </c>
      <c r="L6">
        <v>1354</v>
      </c>
      <c r="N6">
        <v>1010</v>
      </c>
      <c r="O6" t="s">
        <v>33</v>
      </c>
      <c r="P6" t="s">
        <v>33</v>
      </c>
      <c r="Q6">
        <v>1</v>
      </c>
      <c r="Y6">
        <v>0.9375</v>
      </c>
      <c r="AA6">
        <v>4067.8</v>
      </c>
      <c r="AB6">
        <v>0</v>
      </c>
      <c r="AC6">
        <v>0</v>
      </c>
      <c r="AD6">
        <v>0</v>
      </c>
      <c r="AN6">
        <v>0</v>
      </c>
      <c r="AO6">
        <v>0</v>
      </c>
      <c r="AP6">
        <v>1</v>
      </c>
      <c r="AQ6">
        <v>0</v>
      </c>
      <c r="AR6">
        <v>0</v>
      </c>
      <c r="AT6">
        <v>0.9375</v>
      </c>
      <c r="AV6">
        <v>0</v>
      </c>
      <c r="AW6">
        <v>1</v>
      </c>
      <c r="AX6">
        <v>-1</v>
      </c>
      <c r="AY6">
        <v>0</v>
      </c>
      <c r="AZ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">
      <c r="A7">
        <f>ROW(Source!A31)</f>
        <v>31</v>
      </c>
      <c r="B7">
        <v>10649170</v>
      </c>
      <c r="C7">
        <v>10649169</v>
      </c>
      <c r="D7">
        <v>121630</v>
      </c>
      <c r="E7">
        <v>1</v>
      </c>
      <c r="F7">
        <v>1</v>
      </c>
      <c r="G7">
        <v>1</v>
      </c>
      <c r="H7">
        <v>1</v>
      </c>
      <c r="I7" t="s">
        <v>130</v>
      </c>
      <c r="K7" t="s">
        <v>131</v>
      </c>
      <c r="L7">
        <v>1369</v>
      </c>
      <c r="N7">
        <v>1013</v>
      </c>
      <c r="O7" t="s">
        <v>118</v>
      </c>
      <c r="P7" t="s">
        <v>118</v>
      </c>
      <c r="Q7">
        <v>1</v>
      </c>
      <c r="Y7">
        <v>2.4</v>
      </c>
      <c r="AA7">
        <v>0</v>
      </c>
      <c r="AB7">
        <v>0</v>
      </c>
      <c r="AC7">
        <v>0</v>
      </c>
      <c r="AD7">
        <v>8.54</v>
      </c>
      <c r="AN7">
        <v>0</v>
      </c>
      <c r="AO7">
        <v>1</v>
      </c>
      <c r="AP7">
        <v>1</v>
      </c>
      <c r="AQ7">
        <v>0</v>
      </c>
      <c r="AR7">
        <v>0</v>
      </c>
      <c r="AT7">
        <v>8</v>
      </c>
      <c r="AU7" t="s">
        <v>26</v>
      </c>
      <c r="AV7">
        <v>1</v>
      </c>
      <c r="AW7">
        <v>2</v>
      </c>
      <c r="AX7">
        <v>10649170</v>
      </c>
      <c r="AY7">
        <v>1</v>
      </c>
      <c r="AZ7">
        <v>0</v>
      </c>
      <c r="BA7">
        <v>5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">
      <c r="A8">
        <f>ROW(Source!A31)</f>
        <v>31</v>
      </c>
      <c r="B8">
        <v>10649171</v>
      </c>
      <c r="C8">
        <v>10649169</v>
      </c>
      <c r="D8">
        <v>1404654</v>
      </c>
      <c r="E8">
        <v>1</v>
      </c>
      <c r="F8">
        <v>1</v>
      </c>
      <c r="G8">
        <v>1</v>
      </c>
      <c r="H8">
        <v>3</v>
      </c>
      <c r="I8" t="s">
        <v>132</v>
      </c>
      <c r="J8" t="s">
        <v>133</v>
      </c>
      <c r="K8" t="s">
        <v>134</v>
      </c>
      <c r="L8">
        <v>1346</v>
      </c>
      <c r="N8">
        <v>1009</v>
      </c>
      <c r="O8" t="s">
        <v>135</v>
      </c>
      <c r="P8" t="s">
        <v>135</v>
      </c>
      <c r="Q8">
        <v>1</v>
      </c>
      <c r="Y8">
        <v>0.0005</v>
      </c>
      <c r="AA8">
        <v>155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0.0005</v>
      </c>
      <c r="AV8">
        <v>0</v>
      </c>
      <c r="AW8">
        <v>2</v>
      </c>
      <c r="AX8">
        <v>10649171</v>
      </c>
      <c r="AY8">
        <v>1</v>
      </c>
      <c r="AZ8">
        <v>0</v>
      </c>
      <c r="BA8">
        <v>6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">
      <c r="A9">
        <f>ROW(Source!A31)</f>
        <v>31</v>
      </c>
      <c r="B9">
        <v>10649172</v>
      </c>
      <c r="C9">
        <v>10649169</v>
      </c>
      <c r="D9">
        <v>1412780</v>
      </c>
      <c r="E9">
        <v>1</v>
      </c>
      <c r="F9">
        <v>1</v>
      </c>
      <c r="G9">
        <v>1</v>
      </c>
      <c r="H9">
        <v>3</v>
      </c>
      <c r="I9" t="s">
        <v>136</v>
      </c>
      <c r="J9" t="s">
        <v>137</v>
      </c>
      <c r="K9" t="s">
        <v>138</v>
      </c>
      <c r="L9">
        <v>1355</v>
      </c>
      <c r="N9">
        <v>1010</v>
      </c>
      <c r="O9" t="s">
        <v>139</v>
      </c>
      <c r="P9" t="s">
        <v>139</v>
      </c>
      <c r="Q9">
        <v>100</v>
      </c>
      <c r="Y9">
        <v>0.02</v>
      </c>
      <c r="AA9">
        <v>30.74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0.02</v>
      </c>
      <c r="AV9">
        <v>0</v>
      </c>
      <c r="AW9">
        <v>2</v>
      </c>
      <c r="AX9">
        <v>10649172</v>
      </c>
      <c r="AY9">
        <v>1</v>
      </c>
      <c r="AZ9">
        <v>0</v>
      </c>
      <c r="BA9">
        <v>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">
      <c r="A10">
        <f>ROW(Source!A31)</f>
        <v>31</v>
      </c>
      <c r="B10">
        <v>10649173</v>
      </c>
      <c r="C10">
        <v>10649169</v>
      </c>
      <c r="D10">
        <v>1444124</v>
      </c>
      <c r="E10">
        <v>1</v>
      </c>
      <c r="F10">
        <v>1</v>
      </c>
      <c r="G10">
        <v>1</v>
      </c>
      <c r="H10">
        <v>3</v>
      </c>
      <c r="I10" t="s">
        <v>140</v>
      </c>
      <c r="J10" t="s">
        <v>141</v>
      </c>
      <c r="K10" t="s">
        <v>142</v>
      </c>
      <c r="L10">
        <v>1354</v>
      </c>
      <c r="N10">
        <v>1010</v>
      </c>
      <c r="O10" t="s">
        <v>33</v>
      </c>
      <c r="P10" t="s">
        <v>33</v>
      </c>
      <c r="Q10">
        <v>1</v>
      </c>
      <c r="Y10">
        <v>2</v>
      </c>
      <c r="AA10">
        <v>5.8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2</v>
      </c>
      <c r="AV10">
        <v>0</v>
      </c>
      <c r="AW10">
        <v>2</v>
      </c>
      <c r="AX10">
        <v>10649173</v>
      </c>
      <c r="AY10">
        <v>1</v>
      </c>
      <c r="AZ10">
        <v>0</v>
      </c>
      <c r="BA10">
        <v>8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">
      <c r="A11">
        <f>ROW(Source!A31)</f>
        <v>31</v>
      </c>
      <c r="B11">
        <v>10649174</v>
      </c>
      <c r="C11">
        <v>10649169</v>
      </c>
      <c r="D11">
        <v>1452254</v>
      </c>
      <c r="E11">
        <v>1</v>
      </c>
      <c r="F11">
        <v>1</v>
      </c>
      <c r="G11">
        <v>1</v>
      </c>
      <c r="H11">
        <v>3</v>
      </c>
      <c r="I11" t="s">
        <v>143</v>
      </c>
      <c r="J11" t="s">
        <v>144</v>
      </c>
      <c r="K11" t="s">
        <v>145</v>
      </c>
      <c r="L11">
        <v>1346</v>
      </c>
      <c r="N11">
        <v>1009</v>
      </c>
      <c r="O11" t="s">
        <v>135</v>
      </c>
      <c r="P11" t="s">
        <v>135</v>
      </c>
      <c r="Q11">
        <v>1</v>
      </c>
      <c r="Y11">
        <v>0.006</v>
      </c>
      <c r="AA11">
        <v>68.05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0.006</v>
      </c>
      <c r="AV11">
        <v>0</v>
      </c>
      <c r="AW11">
        <v>2</v>
      </c>
      <c r="AX11">
        <v>10649174</v>
      </c>
      <c r="AY11">
        <v>1</v>
      </c>
      <c r="AZ11">
        <v>0</v>
      </c>
      <c r="BA11">
        <v>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">
      <c r="A12">
        <f>ROW(Source!A31)</f>
        <v>31</v>
      </c>
      <c r="B12">
        <v>10649175</v>
      </c>
      <c r="C12">
        <v>10649169</v>
      </c>
      <c r="D12">
        <v>1466443</v>
      </c>
      <c r="E12">
        <v>1</v>
      </c>
      <c r="F12">
        <v>1</v>
      </c>
      <c r="G12">
        <v>1</v>
      </c>
      <c r="H12">
        <v>3</v>
      </c>
      <c r="I12" t="s">
        <v>126</v>
      </c>
      <c r="J12" t="s">
        <v>127</v>
      </c>
      <c r="K12" t="s">
        <v>128</v>
      </c>
      <c r="L12">
        <v>1348</v>
      </c>
      <c r="N12">
        <v>1009</v>
      </c>
      <c r="O12" t="s">
        <v>129</v>
      </c>
      <c r="P12" t="s">
        <v>129</v>
      </c>
      <c r="Q12">
        <v>1000</v>
      </c>
      <c r="Y12">
        <v>0.034</v>
      </c>
      <c r="AA12">
        <v>0</v>
      </c>
      <c r="AB12">
        <v>0</v>
      </c>
      <c r="AC12">
        <v>0</v>
      </c>
      <c r="AD12">
        <v>0</v>
      </c>
      <c r="AN12">
        <v>1</v>
      </c>
      <c r="AO12">
        <v>0</v>
      </c>
      <c r="AP12">
        <v>1</v>
      </c>
      <c r="AQ12">
        <v>0</v>
      </c>
      <c r="AR12">
        <v>0</v>
      </c>
      <c r="AT12">
        <v>0.034</v>
      </c>
      <c r="AV12">
        <v>0</v>
      </c>
      <c r="AW12">
        <v>2</v>
      </c>
      <c r="AX12">
        <v>10649175</v>
      </c>
      <c r="AY12">
        <v>1</v>
      </c>
      <c r="AZ12">
        <v>0</v>
      </c>
      <c r="BA12">
        <v>10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">
      <c r="A13">
        <f>ROW(Source!A31)</f>
        <v>31</v>
      </c>
      <c r="B13">
        <v>10649493</v>
      </c>
      <c r="C13">
        <v>10649169</v>
      </c>
      <c r="D13">
        <v>0</v>
      </c>
      <c r="E13">
        <v>0</v>
      </c>
      <c r="F13">
        <v>1</v>
      </c>
      <c r="G13">
        <v>1</v>
      </c>
      <c r="H13">
        <v>3</v>
      </c>
      <c r="I13" t="s">
        <v>31</v>
      </c>
      <c r="K13" t="s">
        <v>42</v>
      </c>
      <c r="L13">
        <v>1354</v>
      </c>
      <c r="N13">
        <v>1010</v>
      </c>
      <c r="O13" t="s">
        <v>33</v>
      </c>
      <c r="P13" t="s">
        <v>33</v>
      </c>
      <c r="Q13">
        <v>1</v>
      </c>
      <c r="Y13">
        <v>1</v>
      </c>
      <c r="AA13">
        <v>26429.5</v>
      </c>
      <c r="AB13">
        <v>0</v>
      </c>
      <c r="AC13">
        <v>0</v>
      </c>
      <c r="AD13">
        <v>0</v>
      </c>
      <c r="AN13">
        <v>0</v>
      </c>
      <c r="AO13">
        <v>0</v>
      </c>
      <c r="AP13">
        <v>1</v>
      </c>
      <c r="AQ13">
        <v>0</v>
      </c>
      <c r="AR13">
        <v>0</v>
      </c>
      <c r="AT13">
        <v>1</v>
      </c>
      <c r="AV13">
        <v>0</v>
      </c>
      <c r="AW13">
        <v>1</v>
      </c>
      <c r="AX13">
        <v>-1</v>
      </c>
      <c r="AY13">
        <v>0</v>
      </c>
      <c r="AZ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">
      <c r="A14">
        <f>ROW(Source!A33)</f>
        <v>33</v>
      </c>
      <c r="B14">
        <v>10649182</v>
      </c>
      <c r="C14">
        <v>10649181</v>
      </c>
      <c r="D14">
        <v>121618</v>
      </c>
      <c r="E14">
        <v>1</v>
      </c>
      <c r="F14">
        <v>1</v>
      </c>
      <c r="G14">
        <v>1</v>
      </c>
      <c r="H14">
        <v>1</v>
      </c>
      <c r="I14" t="s">
        <v>146</v>
      </c>
      <c r="K14" t="s">
        <v>147</v>
      </c>
      <c r="L14">
        <v>1369</v>
      </c>
      <c r="N14">
        <v>1013</v>
      </c>
      <c r="O14" t="s">
        <v>118</v>
      </c>
      <c r="P14" t="s">
        <v>118</v>
      </c>
      <c r="Q14">
        <v>1</v>
      </c>
      <c r="Y14">
        <v>0.309</v>
      </c>
      <c r="AA14">
        <v>0</v>
      </c>
      <c r="AB14">
        <v>0</v>
      </c>
      <c r="AC14">
        <v>0</v>
      </c>
      <c r="AD14">
        <v>8.17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1.03</v>
      </c>
      <c r="AU14" t="s">
        <v>26</v>
      </c>
      <c r="AV14">
        <v>1</v>
      </c>
      <c r="AW14">
        <v>2</v>
      </c>
      <c r="AX14">
        <v>10649182</v>
      </c>
      <c r="AY14">
        <v>1</v>
      </c>
      <c r="AZ14">
        <v>0</v>
      </c>
      <c r="BA14">
        <v>11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">
      <c r="A15">
        <f>ROW(Source!A33)</f>
        <v>33</v>
      </c>
      <c r="B15">
        <v>10649183</v>
      </c>
      <c r="C15">
        <v>10649181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36</v>
      </c>
      <c r="K15" t="s">
        <v>119</v>
      </c>
      <c r="L15">
        <v>608254</v>
      </c>
      <c r="N15">
        <v>1013</v>
      </c>
      <c r="O15" t="s">
        <v>120</v>
      </c>
      <c r="P15" t="s">
        <v>120</v>
      </c>
      <c r="Q15">
        <v>1</v>
      </c>
      <c r="Y15">
        <v>0.003</v>
      </c>
      <c r="AA15">
        <v>0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0.01</v>
      </c>
      <c r="AU15" t="s">
        <v>26</v>
      </c>
      <c r="AV15">
        <v>2</v>
      </c>
      <c r="AW15">
        <v>2</v>
      </c>
      <c r="AX15">
        <v>10649183</v>
      </c>
      <c r="AY15">
        <v>1</v>
      </c>
      <c r="AZ15">
        <v>0</v>
      </c>
      <c r="BA15">
        <v>12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">
      <c r="A16">
        <f>ROW(Source!A33)</f>
        <v>33</v>
      </c>
      <c r="B16">
        <v>10649184</v>
      </c>
      <c r="C16">
        <v>10649181</v>
      </c>
      <c r="D16">
        <v>1471980</v>
      </c>
      <c r="E16">
        <v>1</v>
      </c>
      <c r="F16">
        <v>1</v>
      </c>
      <c r="G16">
        <v>1</v>
      </c>
      <c r="H16">
        <v>2</v>
      </c>
      <c r="I16" t="s">
        <v>148</v>
      </c>
      <c r="J16" t="s">
        <v>149</v>
      </c>
      <c r="K16" t="s">
        <v>150</v>
      </c>
      <c r="L16">
        <v>1480</v>
      </c>
      <c r="N16">
        <v>1013</v>
      </c>
      <c r="O16" t="s">
        <v>124</v>
      </c>
      <c r="P16" t="s">
        <v>125</v>
      </c>
      <c r="Q16">
        <v>1</v>
      </c>
      <c r="Y16">
        <v>0.003</v>
      </c>
      <c r="AA16">
        <v>0</v>
      </c>
      <c r="AB16">
        <v>87.17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0.01</v>
      </c>
      <c r="AU16" t="s">
        <v>26</v>
      </c>
      <c r="AV16">
        <v>0</v>
      </c>
      <c r="AW16">
        <v>2</v>
      </c>
      <c r="AX16">
        <v>10649184</v>
      </c>
      <c r="AY16">
        <v>1</v>
      </c>
      <c r="AZ16">
        <v>0</v>
      </c>
      <c r="BA16">
        <v>13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">
      <c r="A17">
        <f>ROW(Source!A33)</f>
        <v>33</v>
      </c>
      <c r="B17">
        <v>10649303</v>
      </c>
      <c r="C17">
        <v>10649181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31</v>
      </c>
      <c r="K17" t="s">
        <v>47</v>
      </c>
      <c r="L17">
        <v>1354</v>
      </c>
      <c r="N17">
        <v>1010</v>
      </c>
      <c r="O17" t="s">
        <v>33</v>
      </c>
      <c r="P17" t="s">
        <v>33</v>
      </c>
      <c r="Q17">
        <v>1</v>
      </c>
      <c r="Y17">
        <v>1</v>
      </c>
      <c r="AA17">
        <v>2118.64</v>
      </c>
      <c r="AB17">
        <v>0</v>
      </c>
      <c r="AC17">
        <v>0</v>
      </c>
      <c r="AD17">
        <v>0</v>
      </c>
      <c r="AN17">
        <v>0</v>
      </c>
      <c r="AO17">
        <v>0</v>
      </c>
      <c r="AP17">
        <v>1</v>
      </c>
      <c r="AQ17">
        <v>0</v>
      </c>
      <c r="AR17">
        <v>0</v>
      </c>
      <c r="AT17">
        <v>1</v>
      </c>
      <c r="AV17">
        <v>0</v>
      </c>
      <c r="AW17">
        <v>1</v>
      </c>
      <c r="AX17">
        <v>-1</v>
      </c>
      <c r="AY17">
        <v>0</v>
      </c>
      <c r="AZ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">
      <c r="A18">
        <f>ROW(Source!A35)</f>
        <v>35</v>
      </c>
      <c r="B18">
        <v>10649459</v>
      </c>
      <c r="C18">
        <v>10649458</v>
      </c>
      <c r="D18">
        <v>121657</v>
      </c>
      <c r="E18">
        <v>1</v>
      </c>
      <c r="F18">
        <v>1</v>
      </c>
      <c r="G18">
        <v>1</v>
      </c>
      <c r="H18">
        <v>1</v>
      </c>
      <c r="I18" t="s">
        <v>151</v>
      </c>
      <c r="K18" t="s">
        <v>152</v>
      </c>
      <c r="L18">
        <v>1369</v>
      </c>
      <c r="N18">
        <v>1013</v>
      </c>
      <c r="O18" t="s">
        <v>118</v>
      </c>
      <c r="P18" t="s">
        <v>118</v>
      </c>
      <c r="Q18">
        <v>1</v>
      </c>
      <c r="Y18">
        <v>1.5</v>
      </c>
      <c r="AA18">
        <v>0</v>
      </c>
      <c r="AB18">
        <v>0</v>
      </c>
      <c r="AC18">
        <v>0</v>
      </c>
      <c r="AD18">
        <v>9.57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5</v>
      </c>
      <c r="AU18" t="s">
        <v>26</v>
      </c>
      <c r="AV18">
        <v>1</v>
      </c>
      <c r="AW18">
        <v>2</v>
      </c>
      <c r="AX18">
        <v>10649459</v>
      </c>
      <c r="AY18">
        <v>1</v>
      </c>
      <c r="AZ18">
        <v>0</v>
      </c>
      <c r="BA18">
        <v>14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">
      <c r="A19">
        <f>ROW(Source!A35)</f>
        <v>35</v>
      </c>
      <c r="B19">
        <v>10649460</v>
      </c>
      <c r="C19">
        <v>10649458</v>
      </c>
      <c r="D19">
        <v>1471034</v>
      </c>
      <c r="E19">
        <v>1</v>
      </c>
      <c r="F19">
        <v>1</v>
      </c>
      <c r="G19">
        <v>1</v>
      </c>
      <c r="H19">
        <v>2</v>
      </c>
      <c r="I19" t="s">
        <v>153</v>
      </c>
      <c r="J19" t="s">
        <v>154</v>
      </c>
      <c r="K19" t="s">
        <v>155</v>
      </c>
      <c r="L19">
        <v>1480</v>
      </c>
      <c r="N19">
        <v>1013</v>
      </c>
      <c r="O19" t="s">
        <v>124</v>
      </c>
      <c r="P19" t="s">
        <v>125</v>
      </c>
      <c r="Q19">
        <v>1</v>
      </c>
      <c r="Y19">
        <v>0.039</v>
      </c>
      <c r="AA19">
        <v>0</v>
      </c>
      <c r="AB19">
        <v>1.95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0.13</v>
      </c>
      <c r="AU19" t="s">
        <v>26</v>
      </c>
      <c r="AV19">
        <v>0</v>
      </c>
      <c r="AW19">
        <v>2</v>
      </c>
      <c r="AX19">
        <v>10649460</v>
      </c>
      <c r="AY19">
        <v>1</v>
      </c>
      <c r="AZ19">
        <v>0</v>
      </c>
      <c r="BA19">
        <v>15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">
      <c r="A20">
        <f>ROW(Source!A35)</f>
        <v>35</v>
      </c>
      <c r="B20">
        <v>10649461</v>
      </c>
      <c r="C20">
        <v>10649458</v>
      </c>
      <c r="D20">
        <v>1400331</v>
      </c>
      <c r="E20">
        <v>1</v>
      </c>
      <c r="F20">
        <v>1</v>
      </c>
      <c r="G20">
        <v>1</v>
      </c>
      <c r="H20">
        <v>3</v>
      </c>
      <c r="I20" t="s">
        <v>156</v>
      </c>
      <c r="J20" t="s">
        <v>157</v>
      </c>
      <c r="K20" t="s">
        <v>158</v>
      </c>
      <c r="L20">
        <v>1348</v>
      </c>
      <c r="N20">
        <v>1009</v>
      </c>
      <c r="O20" t="s">
        <v>129</v>
      </c>
      <c r="P20" t="s">
        <v>129</v>
      </c>
      <c r="Q20">
        <v>1000</v>
      </c>
      <c r="Y20">
        <v>2E-05</v>
      </c>
      <c r="AA20">
        <v>729.98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2E-05</v>
      </c>
      <c r="AV20">
        <v>0</v>
      </c>
      <c r="AW20">
        <v>2</v>
      </c>
      <c r="AX20">
        <v>10649461</v>
      </c>
      <c r="AY20">
        <v>1</v>
      </c>
      <c r="AZ20">
        <v>0</v>
      </c>
      <c r="BA20">
        <v>16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">
      <c r="A21">
        <f>ROW(Source!A35)</f>
        <v>35</v>
      </c>
      <c r="B21">
        <v>10649462</v>
      </c>
      <c r="C21">
        <v>10649458</v>
      </c>
      <c r="D21">
        <v>1404454</v>
      </c>
      <c r="E21">
        <v>1</v>
      </c>
      <c r="F21">
        <v>1</v>
      </c>
      <c r="G21">
        <v>1</v>
      </c>
      <c r="H21">
        <v>3</v>
      </c>
      <c r="I21" t="s">
        <v>159</v>
      </c>
      <c r="J21" t="s">
        <v>160</v>
      </c>
      <c r="K21" t="s">
        <v>161</v>
      </c>
      <c r="L21">
        <v>1346</v>
      </c>
      <c r="N21">
        <v>1009</v>
      </c>
      <c r="O21" t="s">
        <v>135</v>
      </c>
      <c r="P21" t="s">
        <v>135</v>
      </c>
      <c r="Q21">
        <v>1</v>
      </c>
      <c r="Y21">
        <v>0.0016</v>
      </c>
      <c r="AA21">
        <v>27.74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0.0016</v>
      </c>
      <c r="AV21">
        <v>0</v>
      </c>
      <c r="AW21">
        <v>2</v>
      </c>
      <c r="AX21">
        <v>10649462</v>
      </c>
      <c r="AY21">
        <v>1</v>
      </c>
      <c r="AZ21">
        <v>0</v>
      </c>
      <c r="BA21">
        <v>17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">
      <c r="A22">
        <f>ROW(Source!A35)</f>
        <v>35</v>
      </c>
      <c r="B22">
        <v>10649463</v>
      </c>
      <c r="C22">
        <v>10649458</v>
      </c>
      <c r="D22">
        <v>1404824</v>
      </c>
      <c r="E22">
        <v>1</v>
      </c>
      <c r="F22">
        <v>1</v>
      </c>
      <c r="G22">
        <v>1</v>
      </c>
      <c r="H22">
        <v>3</v>
      </c>
      <c r="I22" t="s">
        <v>162</v>
      </c>
      <c r="J22" t="s">
        <v>163</v>
      </c>
      <c r="K22" t="s">
        <v>164</v>
      </c>
      <c r="L22">
        <v>1358</v>
      </c>
      <c r="N22">
        <v>1010</v>
      </c>
      <c r="O22" t="s">
        <v>165</v>
      </c>
      <c r="P22" t="s">
        <v>165</v>
      </c>
      <c r="Q22">
        <v>10</v>
      </c>
      <c r="Y22">
        <v>0.3</v>
      </c>
      <c r="AA22">
        <v>8.3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0.3</v>
      </c>
      <c r="AV22">
        <v>0</v>
      </c>
      <c r="AW22">
        <v>2</v>
      </c>
      <c r="AX22">
        <v>10649463</v>
      </c>
      <c r="AY22">
        <v>1</v>
      </c>
      <c r="AZ22">
        <v>0</v>
      </c>
      <c r="BA22">
        <v>18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">
      <c r="A23">
        <f>ROW(Source!A35)</f>
        <v>35</v>
      </c>
      <c r="B23">
        <v>10649464</v>
      </c>
      <c r="C23">
        <v>10649458</v>
      </c>
      <c r="D23">
        <v>1452252</v>
      </c>
      <c r="E23">
        <v>1</v>
      </c>
      <c r="F23">
        <v>1</v>
      </c>
      <c r="G23">
        <v>1</v>
      </c>
      <c r="H23">
        <v>3</v>
      </c>
      <c r="I23" t="s">
        <v>166</v>
      </c>
      <c r="J23" t="s">
        <v>167</v>
      </c>
      <c r="K23" t="s">
        <v>168</v>
      </c>
      <c r="L23">
        <v>1346</v>
      </c>
      <c r="N23">
        <v>1009</v>
      </c>
      <c r="O23" t="s">
        <v>135</v>
      </c>
      <c r="P23" t="s">
        <v>135</v>
      </c>
      <c r="Q23">
        <v>1</v>
      </c>
      <c r="Y23">
        <v>0.016</v>
      </c>
      <c r="AA23">
        <v>65.75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0.016</v>
      </c>
      <c r="AV23">
        <v>0</v>
      </c>
      <c r="AW23">
        <v>2</v>
      </c>
      <c r="AX23">
        <v>10649464</v>
      </c>
      <c r="AY23">
        <v>1</v>
      </c>
      <c r="AZ23">
        <v>0</v>
      </c>
      <c r="BA23">
        <v>19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">
      <c r="A24">
        <f>ROW(Source!A35)</f>
        <v>35</v>
      </c>
      <c r="B24">
        <v>10649466</v>
      </c>
      <c r="C24">
        <v>10649458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31</v>
      </c>
      <c r="K24" t="s">
        <v>55</v>
      </c>
      <c r="L24">
        <v>1354</v>
      </c>
      <c r="N24">
        <v>1010</v>
      </c>
      <c r="O24" t="s">
        <v>33</v>
      </c>
      <c r="P24" t="s">
        <v>33</v>
      </c>
      <c r="Q24">
        <v>1</v>
      </c>
      <c r="Y24">
        <v>0.333333</v>
      </c>
      <c r="AA24">
        <v>10169.49</v>
      </c>
      <c r="AB24">
        <v>0</v>
      </c>
      <c r="AC24">
        <v>0</v>
      </c>
      <c r="AD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T24">
        <v>0.333333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">
      <c r="A25">
        <f>ROW(Source!A35)</f>
        <v>35</v>
      </c>
      <c r="B25">
        <v>10649468</v>
      </c>
      <c r="C25">
        <v>10649458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31</v>
      </c>
      <c r="K25" t="s">
        <v>57</v>
      </c>
      <c r="L25">
        <v>1354</v>
      </c>
      <c r="N25">
        <v>1010</v>
      </c>
      <c r="O25" t="s">
        <v>33</v>
      </c>
      <c r="P25" t="s">
        <v>33</v>
      </c>
      <c r="Q25">
        <v>1</v>
      </c>
      <c r="Y25">
        <v>0.666667</v>
      </c>
      <c r="AA25">
        <v>2966.1</v>
      </c>
      <c r="AB25">
        <v>0</v>
      </c>
      <c r="AC25">
        <v>0</v>
      </c>
      <c r="AD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T25">
        <v>0.666667</v>
      </c>
      <c r="AV25">
        <v>0</v>
      </c>
      <c r="AW25">
        <v>1</v>
      </c>
      <c r="AX25">
        <v>-1</v>
      </c>
      <c r="AY25">
        <v>0</v>
      </c>
      <c r="AZ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">
      <c r="A26">
        <f>ROW(Source!A35)</f>
        <v>35</v>
      </c>
      <c r="B26">
        <v>10649501</v>
      </c>
      <c r="C26">
        <v>10649458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31</v>
      </c>
      <c r="K26" t="s">
        <v>59</v>
      </c>
      <c r="L26">
        <v>1354</v>
      </c>
      <c r="N26">
        <v>1010</v>
      </c>
      <c r="O26" t="s">
        <v>33</v>
      </c>
      <c r="P26" t="s">
        <v>33</v>
      </c>
      <c r="Q26">
        <v>1</v>
      </c>
      <c r="Y26">
        <v>1.333333</v>
      </c>
      <c r="AA26">
        <v>466.1</v>
      </c>
      <c r="AB26">
        <v>0</v>
      </c>
      <c r="AC26">
        <v>0</v>
      </c>
      <c r="AD26">
        <v>0</v>
      </c>
      <c r="AN26">
        <v>0</v>
      </c>
      <c r="AO26">
        <v>0</v>
      </c>
      <c r="AP26">
        <v>1</v>
      </c>
      <c r="AQ26">
        <v>0</v>
      </c>
      <c r="AR26">
        <v>0</v>
      </c>
      <c r="AT26">
        <v>1.333333</v>
      </c>
      <c r="AV26">
        <v>0</v>
      </c>
      <c r="AW26">
        <v>1</v>
      </c>
      <c r="AX26">
        <v>-1</v>
      </c>
      <c r="AY26">
        <v>0</v>
      </c>
      <c r="AZ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">
      <c r="A27">
        <f>ROW(Source!A39)</f>
        <v>39</v>
      </c>
      <c r="B27">
        <v>10649223</v>
      </c>
      <c r="C27">
        <v>10649222</v>
      </c>
      <c r="D27">
        <v>121615</v>
      </c>
      <c r="E27">
        <v>1</v>
      </c>
      <c r="F27">
        <v>1</v>
      </c>
      <c r="G27">
        <v>1</v>
      </c>
      <c r="H27">
        <v>1</v>
      </c>
      <c r="I27" t="s">
        <v>169</v>
      </c>
      <c r="K27" t="s">
        <v>170</v>
      </c>
      <c r="L27">
        <v>1369</v>
      </c>
      <c r="N27">
        <v>1013</v>
      </c>
      <c r="O27" t="s">
        <v>118</v>
      </c>
      <c r="P27" t="s">
        <v>118</v>
      </c>
      <c r="Q27">
        <v>1</v>
      </c>
      <c r="Y27">
        <v>0.309</v>
      </c>
      <c r="AA27">
        <v>0</v>
      </c>
      <c r="AB27">
        <v>0</v>
      </c>
      <c r="AC27">
        <v>0</v>
      </c>
      <c r="AD27">
        <v>8.09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1.03</v>
      </c>
      <c r="AU27" t="s">
        <v>26</v>
      </c>
      <c r="AV27">
        <v>1</v>
      </c>
      <c r="AW27">
        <v>2</v>
      </c>
      <c r="AX27">
        <v>10649223</v>
      </c>
      <c r="AY27">
        <v>1</v>
      </c>
      <c r="AZ27">
        <v>0</v>
      </c>
      <c r="BA27">
        <v>20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">
      <c r="A28">
        <f>ROW(Source!A39)</f>
        <v>39</v>
      </c>
      <c r="B28">
        <v>10649224</v>
      </c>
      <c r="C28">
        <v>10649222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36</v>
      </c>
      <c r="K28" t="s">
        <v>119</v>
      </c>
      <c r="L28">
        <v>608254</v>
      </c>
      <c r="N28">
        <v>1013</v>
      </c>
      <c r="O28" t="s">
        <v>120</v>
      </c>
      <c r="P28" t="s">
        <v>120</v>
      </c>
      <c r="Q28">
        <v>1</v>
      </c>
      <c r="Y28">
        <v>0.048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0.16</v>
      </c>
      <c r="AU28" t="s">
        <v>26</v>
      </c>
      <c r="AV28">
        <v>2</v>
      </c>
      <c r="AW28">
        <v>2</v>
      </c>
      <c r="AX28">
        <v>10649224</v>
      </c>
      <c r="AY28">
        <v>1</v>
      </c>
      <c r="AZ28">
        <v>0</v>
      </c>
      <c r="BA28">
        <v>21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">
      <c r="A29">
        <f>ROW(Source!A39)</f>
        <v>39</v>
      </c>
      <c r="B29">
        <v>10649225</v>
      </c>
      <c r="C29">
        <v>10649222</v>
      </c>
      <c r="D29">
        <v>1471980</v>
      </c>
      <c r="E29">
        <v>1</v>
      </c>
      <c r="F29">
        <v>1</v>
      </c>
      <c r="G29">
        <v>1</v>
      </c>
      <c r="H29">
        <v>2</v>
      </c>
      <c r="I29" t="s">
        <v>148</v>
      </c>
      <c r="J29" t="s">
        <v>149</v>
      </c>
      <c r="K29" t="s">
        <v>150</v>
      </c>
      <c r="L29">
        <v>1480</v>
      </c>
      <c r="N29">
        <v>1013</v>
      </c>
      <c r="O29" t="s">
        <v>124</v>
      </c>
      <c r="P29" t="s">
        <v>125</v>
      </c>
      <c r="Q29">
        <v>1</v>
      </c>
      <c r="Y29">
        <v>0.048</v>
      </c>
      <c r="AA29">
        <v>0</v>
      </c>
      <c r="AB29">
        <v>87.17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0.16</v>
      </c>
      <c r="AU29" t="s">
        <v>26</v>
      </c>
      <c r="AV29">
        <v>0</v>
      </c>
      <c r="AW29">
        <v>2</v>
      </c>
      <c r="AX29">
        <v>10649225</v>
      </c>
      <c r="AY29">
        <v>1</v>
      </c>
      <c r="AZ29">
        <v>0</v>
      </c>
      <c r="BA29">
        <v>22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">
      <c r="A30">
        <f>ROW(Source!A39)</f>
        <v>39</v>
      </c>
      <c r="B30">
        <v>10649311</v>
      </c>
      <c r="C30">
        <v>10649222</v>
      </c>
      <c r="D30">
        <v>0</v>
      </c>
      <c r="E30">
        <v>0</v>
      </c>
      <c r="F30">
        <v>1</v>
      </c>
      <c r="G30">
        <v>1</v>
      </c>
      <c r="H30">
        <v>3</v>
      </c>
      <c r="I30" t="s">
        <v>31</v>
      </c>
      <c r="K30" t="s">
        <v>65</v>
      </c>
      <c r="L30">
        <v>1354</v>
      </c>
      <c r="N30">
        <v>1010</v>
      </c>
      <c r="O30" t="s">
        <v>33</v>
      </c>
      <c r="P30" t="s">
        <v>33</v>
      </c>
      <c r="Q30">
        <v>1</v>
      </c>
      <c r="Y30">
        <v>1</v>
      </c>
      <c r="AA30">
        <v>6779.66</v>
      </c>
      <c r="AB30">
        <v>0</v>
      </c>
      <c r="AC30">
        <v>0</v>
      </c>
      <c r="AD30">
        <v>0</v>
      </c>
      <c r="AN30">
        <v>0</v>
      </c>
      <c r="AO30">
        <v>0</v>
      </c>
      <c r="AP30">
        <v>1</v>
      </c>
      <c r="AQ30">
        <v>0</v>
      </c>
      <c r="AR30">
        <v>0</v>
      </c>
      <c r="AT30">
        <v>1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">
      <c r="A31">
        <f>ROW(Source!A39)</f>
        <v>39</v>
      </c>
      <c r="B31">
        <v>10649457</v>
      </c>
      <c r="C31">
        <v>10649222</v>
      </c>
      <c r="D31">
        <v>0</v>
      </c>
      <c r="E31">
        <v>0</v>
      </c>
      <c r="F31">
        <v>1</v>
      </c>
      <c r="G31">
        <v>1</v>
      </c>
      <c r="H31">
        <v>3</v>
      </c>
      <c r="I31" t="s">
        <v>31</v>
      </c>
      <c r="K31" t="s">
        <v>66</v>
      </c>
      <c r="L31">
        <v>1354</v>
      </c>
      <c r="N31">
        <v>1010</v>
      </c>
      <c r="O31" t="s">
        <v>33</v>
      </c>
      <c r="P31" t="s">
        <v>33</v>
      </c>
      <c r="Q31">
        <v>1</v>
      </c>
      <c r="Y31">
        <v>32</v>
      </c>
      <c r="AA31">
        <v>21.19</v>
      </c>
      <c r="AB31">
        <v>0</v>
      </c>
      <c r="AC31">
        <v>0</v>
      </c>
      <c r="AD31">
        <v>0</v>
      </c>
      <c r="AN31">
        <v>0</v>
      </c>
      <c r="AO31">
        <v>0</v>
      </c>
      <c r="AP31">
        <v>1</v>
      </c>
      <c r="AQ31">
        <v>0</v>
      </c>
      <c r="AR31">
        <v>0</v>
      </c>
      <c r="AT31">
        <v>32</v>
      </c>
      <c r="AV31">
        <v>0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">
      <c r="A32">
        <f>ROW(Source!A42)</f>
        <v>42</v>
      </c>
      <c r="B32">
        <v>10649470</v>
      </c>
      <c r="C32">
        <v>10649469</v>
      </c>
      <c r="D32">
        <v>121675</v>
      </c>
      <c r="E32">
        <v>1</v>
      </c>
      <c r="F32">
        <v>1</v>
      </c>
      <c r="G32">
        <v>1</v>
      </c>
      <c r="H32">
        <v>1</v>
      </c>
      <c r="I32" t="s">
        <v>116</v>
      </c>
      <c r="K32" t="s">
        <v>117</v>
      </c>
      <c r="L32">
        <v>1369</v>
      </c>
      <c r="N32">
        <v>1013</v>
      </c>
      <c r="O32" t="s">
        <v>118</v>
      </c>
      <c r="P32" t="s">
        <v>118</v>
      </c>
      <c r="Q32">
        <v>1</v>
      </c>
      <c r="Y32">
        <v>2.32</v>
      </c>
      <c r="AA32">
        <v>0</v>
      </c>
      <c r="AB32">
        <v>0</v>
      </c>
      <c r="AC32">
        <v>0</v>
      </c>
      <c r="AD32">
        <v>10.47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23.2</v>
      </c>
      <c r="AU32" t="s">
        <v>72</v>
      </c>
      <c r="AV32">
        <v>1</v>
      </c>
      <c r="AW32">
        <v>2</v>
      </c>
      <c r="AX32">
        <v>10649470</v>
      </c>
      <c r="AY32">
        <v>1</v>
      </c>
      <c r="AZ32">
        <v>0</v>
      </c>
      <c r="BA32">
        <v>23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">
      <c r="A33">
        <f>ROW(Source!A42)</f>
        <v>42</v>
      </c>
      <c r="B33">
        <v>10649471</v>
      </c>
      <c r="C33">
        <v>10649469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36</v>
      </c>
      <c r="K33" t="s">
        <v>119</v>
      </c>
      <c r="L33">
        <v>608254</v>
      </c>
      <c r="N33">
        <v>1013</v>
      </c>
      <c r="O33" t="s">
        <v>120</v>
      </c>
      <c r="P33" t="s">
        <v>120</v>
      </c>
      <c r="Q33">
        <v>1</v>
      </c>
      <c r="Y33">
        <v>0.18400000000000002</v>
      </c>
      <c r="AA33">
        <v>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1.84</v>
      </c>
      <c r="AU33" t="s">
        <v>72</v>
      </c>
      <c r="AV33">
        <v>2</v>
      </c>
      <c r="AW33">
        <v>2</v>
      </c>
      <c r="AX33">
        <v>10649471</v>
      </c>
      <c r="AY33">
        <v>1</v>
      </c>
      <c r="AZ33">
        <v>0</v>
      </c>
      <c r="BA33">
        <v>24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">
      <c r="A34">
        <f>ROW(Source!A42)</f>
        <v>42</v>
      </c>
      <c r="B34">
        <v>10649472</v>
      </c>
      <c r="C34">
        <v>10649469</v>
      </c>
      <c r="D34">
        <v>1467496</v>
      </c>
      <c r="E34">
        <v>1</v>
      </c>
      <c r="F34">
        <v>1</v>
      </c>
      <c r="G34">
        <v>1</v>
      </c>
      <c r="H34">
        <v>2</v>
      </c>
      <c r="I34" t="s">
        <v>171</v>
      </c>
      <c r="J34" t="s">
        <v>172</v>
      </c>
      <c r="K34" t="s">
        <v>173</v>
      </c>
      <c r="L34">
        <v>1368</v>
      </c>
      <c r="N34">
        <v>1011</v>
      </c>
      <c r="O34" t="s">
        <v>174</v>
      </c>
      <c r="P34" t="s">
        <v>174</v>
      </c>
      <c r="Q34">
        <v>1</v>
      </c>
      <c r="Y34">
        <v>0.18200000000000002</v>
      </c>
      <c r="AA34">
        <v>0</v>
      </c>
      <c r="AB34">
        <v>100.01</v>
      </c>
      <c r="AC34">
        <v>10.06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1.82</v>
      </c>
      <c r="AU34" t="s">
        <v>72</v>
      </c>
      <c r="AV34">
        <v>0</v>
      </c>
      <c r="AW34">
        <v>2</v>
      </c>
      <c r="AX34">
        <v>10649472</v>
      </c>
      <c r="AY34">
        <v>1</v>
      </c>
      <c r="AZ34">
        <v>0</v>
      </c>
      <c r="BA34">
        <v>25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">
      <c r="A35">
        <f>ROW(Source!A42)</f>
        <v>42</v>
      </c>
      <c r="B35">
        <v>10649473</v>
      </c>
      <c r="C35">
        <v>10649469</v>
      </c>
      <c r="D35">
        <v>1471980</v>
      </c>
      <c r="E35">
        <v>1</v>
      </c>
      <c r="F35">
        <v>1</v>
      </c>
      <c r="G35">
        <v>1</v>
      </c>
      <c r="H35">
        <v>2</v>
      </c>
      <c r="I35" t="s">
        <v>148</v>
      </c>
      <c r="J35" t="s">
        <v>149</v>
      </c>
      <c r="K35" t="s">
        <v>150</v>
      </c>
      <c r="L35">
        <v>1480</v>
      </c>
      <c r="N35">
        <v>1013</v>
      </c>
      <c r="O35" t="s">
        <v>124</v>
      </c>
      <c r="P35" t="s">
        <v>125</v>
      </c>
      <c r="Q35">
        <v>1</v>
      </c>
      <c r="Y35">
        <v>0.002</v>
      </c>
      <c r="AA35">
        <v>0</v>
      </c>
      <c r="AB35">
        <v>87.17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0.02</v>
      </c>
      <c r="AU35" t="s">
        <v>72</v>
      </c>
      <c r="AV35">
        <v>0</v>
      </c>
      <c r="AW35">
        <v>2</v>
      </c>
      <c r="AX35">
        <v>10649473</v>
      </c>
      <c r="AY35">
        <v>1</v>
      </c>
      <c r="AZ35">
        <v>0</v>
      </c>
      <c r="BA35">
        <v>26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">
      <c r="A36">
        <f>ROW(Source!A42)</f>
        <v>42</v>
      </c>
      <c r="B36">
        <v>10649474</v>
      </c>
      <c r="C36">
        <v>10649469</v>
      </c>
      <c r="D36">
        <v>1412780</v>
      </c>
      <c r="E36">
        <v>1</v>
      </c>
      <c r="F36">
        <v>1</v>
      </c>
      <c r="G36">
        <v>1</v>
      </c>
      <c r="H36">
        <v>3</v>
      </c>
      <c r="I36" t="s">
        <v>136</v>
      </c>
      <c r="J36" t="s">
        <v>137</v>
      </c>
      <c r="K36" t="s">
        <v>138</v>
      </c>
      <c r="L36">
        <v>1355</v>
      </c>
      <c r="N36">
        <v>1010</v>
      </c>
      <c r="O36" t="s">
        <v>139</v>
      </c>
      <c r="P36" t="s">
        <v>139</v>
      </c>
      <c r="Q36">
        <v>100</v>
      </c>
      <c r="Y36">
        <v>0.15</v>
      </c>
      <c r="AA36">
        <v>30.74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0.15</v>
      </c>
      <c r="AV36">
        <v>0</v>
      </c>
      <c r="AW36">
        <v>2</v>
      </c>
      <c r="AX36">
        <v>10649474</v>
      </c>
      <c r="AY36">
        <v>1</v>
      </c>
      <c r="AZ36">
        <v>0</v>
      </c>
      <c r="BA36">
        <v>27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">
      <c r="A37">
        <f>ROW(Source!A42)</f>
        <v>42</v>
      </c>
      <c r="B37">
        <v>10649475</v>
      </c>
      <c r="C37">
        <v>10649469</v>
      </c>
      <c r="D37">
        <v>1444062</v>
      </c>
      <c r="E37">
        <v>1</v>
      </c>
      <c r="F37">
        <v>1</v>
      </c>
      <c r="G37">
        <v>1</v>
      </c>
      <c r="H37">
        <v>3</v>
      </c>
      <c r="I37" t="s">
        <v>175</v>
      </c>
      <c r="J37" t="s">
        <v>176</v>
      </c>
      <c r="K37" t="s">
        <v>177</v>
      </c>
      <c r="L37">
        <v>1358</v>
      </c>
      <c r="N37">
        <v>1010</v>
      </c>
      <c r="O37" t="s">
        <v>165</v>
      </c>
      <c r="P37" t="s">
        <v>165</v>
      </c>
      <c r="Q37">
        <v>10</v>
      </c>
      <c r="Y37">
        <v>5</v>
      </c>
      <c r="AA37">
        <v>17.85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5</v>
      </c>
      <c r="AV37">
        <v>0</v>
      </c>
      <c r="AW37">
        <v>2</v>
      </c>
      <c r="AX37">
        <v>10649475</v>
      </c>
      <c r="AY37">
        <v>1</v>
      </c>
      <c r="AZ37">
        <v>0</v>
      </c>
      <c r="BA37">
        <v>28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">
      <c r="A38">
        <f>ROW(Source!A42)</f>
        <v>42</v>
      </c>
      <c r="B38">
        <v>10649476</v>
      </c>
      <c r="C38">
        <v>10649469</v>
      </c>
      <c r="D38">
        <v>1466443</v>
      </c>
      <c r="E38">
        <v>1</v>
      </c>
      <c r="F38">
        <v>1</v>
      </c>
      <c r="G38">
        <v>1</v>
      </c>
      <c r="H38">
        <v>3</v>
      </c>
      <c r="I38" t="s">
        <v>126</v>
      </c>
      <c r="J38" t="s">
        <v>127</v>
      </c>
      <c r="K38" t="s">
        <v>128</v>
      </c>
      <c r="L38">
        <v>1348</v>
      </c>
      <c r="N38">
        <v>1009</v>
      </c>
      <c r="O38" t="s">
        <v>129</v>
      </c>
      <c r="P38" t="s">
        <v>129</v>
      </c>
      <c r="Q38">
        <v>1000</v>
      </c>
      <c r="Y38">
        <v>0.03</v>
      </c>
      <c r="AA38">
        <v>0</v>
      </c>
      <c r="AB38">
        <v>0</v>
      </c>
      <c r="AC38">
        <v>0</v>
      </c>
      <c r="AD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T38">
        <v>0.03</v>
      </c>
      <c r="AV38">
        <v>0</v>
      </c>
      <c r="AW38">
        <v>2</v>
      </c>
      <c r="AX38">
        <v>10649476</v>
      </c>
      <c r="AY38">
        <v>1</v>
      </c>
      <c r="AZ38">
        <v>0</v>
      </c>
      <c r="BA38">
        <v>29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">
      <c r="A39">
        <f>ROW(Source!A42)</f>
        <v>42</v>
      </c>
      <c r="B39">
        <v>10649479</v>
      </c>
      <c r="C39">
        <v>10649469</v>
      </c>
      <c r="D39">
        <v>0</v>
      </c>
      <c r="E39">
        <v>0</v>
      </c>
      <c r="F39">
        <v>1</v>
      </c>
      <c r="G39">
        <v>1</v>
      </c>
      <c r="H39">
        <v>3</v>
      </c>
      <c r="I39" t="s">
        <v>31</v>
      </c>
      <c r="K39" t="s">
        <v>73</v>
      </c>
      <c r="L39">
        <v>1301</v>
      </c>
      <c r="N39">
        <v>1003</v>
      </c>
      <c r="O39" t="s">
        <v>74</v>
      </c>
      <c r="P39" t="s">
        <v>74</v>
      </c>
      <c r="Q39">
        <v>1</v>
      </c>
      <c r="Y39">
        <v>100</v>
      </c>
      <c r="AA39">
        <v>10.17</v>
      </c>
      <c r="AB39">
        <v>0</v>
      </c>
      <c r="AC39">
        <v>0</v>
      </c>
      <c r="AD39">
        <v>0</v>
      </c>
      <c r="AN39">
        <v>0</v>
      </c>
      <c r="AO39">
        <v>0</v>
      </c>
      <c r="AP39">
        <v>1</v>
      </c>
      <c r="AQ39">
        <v>0</v>
      </c>
      <c r="AR39">
        <v>0</v>
      </c>
      <c r="AT39">
        <v>100</v>
      </c>
      <c r="AV39">
        <v>0</v>
      </c>
      <c r="AW39">
        <v>1</v>
      </c>
      <c r="AX39">
        <v>-1</v>
      </c>
      <c r="AY39">
        <v>0</v>
      </c>
      <c r="AZ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">
      <c r="A40">
        <f>ROW(Source!A44)</f>
        <v>44</v>
      </c>
      <c r="B40">
        <v>10649481</v>
      </c>
      <c r="C40">
        <v>10649480</v>
      </c>
      <c r="D40">
        <v>121675</v>
      </c>
      <c r="E40">
        <v>1</v>
      </c>
      <c r="F40">
        <v>1</v>
      </c>
      <c r="G40">
        <v>1</v>
      </c>
      <c r="H40">
        <v>1</v>
      </c>
      <c r="I40" t="s">
        <v>116</v>
      </c>
      <c r="K40" t="s">
        <v>117</v>
      </c>
      <c r="L40">
        <v>1369</v>
      </c>
      <c r="N40">
        <v>1013</v>
      </c>
      <c r="O40" t="s">
        <v>118</v>
      </c>
      <c r="P40" t="s">
        <v>118</v>
      </c>
      <c r="Q40">
        <v>1</v>
      </c>
      <c r="Y40">
        <v>2.32</v>
      </c>
      <c r="AA40">
        <v>0</v>
      </c>
      <c r="AB40">
        <v>0</v>
      </c>
      <c r="AC40">
        <v>0</v>
      </c>
      <c r="AD40">
        <v>10.47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23.2</v>
      </c>
      <c r="AU40" t="s">
        <v>72</v>
      </c>
      <c r="AV40">
        <v>1</v>
      </c>
      <c r="AW40">
        <v>2</v>
      </c>
      <c r="AX40">
        <v>10649481</v>
      </c>
      <c r="AY40">
        <v>1</v>
      </c>
      <c r="AZ40">
        <v>0</v>
      </c>
      <c r="BA40">
        <v>30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">
      <c r="A41">
        <f>ROW(Source!A44)</f>
        <v>44</v>
      </c>
      <c r="B41">
        <v>10649482</v>
      </c>
      <c r="C41">
        <v>10649480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36</v>
      </c>
      <c r="K41" t="s">
        <v>119</v>
      </c>
      <c r="L41">
        <v>608254</v>
      </c>
      <c r="N41">
        <v>1013</v>
      </c>
      <c r="O41" t="s">
        <v>120</v>
      </c>
      <c r="P41" t="s">
        <v>120</v>
      </c>
      <c r="Q41">
        <v>1</v>
      </c>
      <c r="Y41">
        <v>0.18400000000000002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1.84</v>
      </c>
      <c r="AU41" t="s">
        <v>72</v>
      </c>
      <c r="AV41">
        <v>2</v>
      </c>
      <c r="AW41">
        <v>2</v>
      </c>
      <c r="AX41">
        <v>10649482</v>
      </c>
      <c r="AY41">
        <v>1</v>
      </c>
      <c r="AZ41">
        <v>0</v>
      </c>
      <c r="BA41">
        <v>31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">
      <c r="A42">
        <f>ROW(Source!A44)</f>
        <v>44</v>
      </c>
      <c r="B42">
        <v>10649483</v>
      </c>
      <c r="C42">
        <v>10649480</v>
      </c>
      <c r="D42">
        <v>1467496</v>
      </c>
      <c r="E42">
        <v>1</v>
      </c>
      <c r="F42">
        <v>1</v>
      </c>
      <c r="G42">
        <v>1</v>
      </c>
      <c r="H42">
        <v>2</v>
      </c>
      <c r="I42" t="s">
        <v>171</v>
      </c>
      <c r="J42" t="s">
        <v>172</v>
      </c>
      <c r="K42" t="s">
        <v>173</v>
      </c>
      <c r="L42">
        <v>1368</v>
      </c>
      <c r="N42">
        <v>1011</v>
      </c>
      <c r="O42" t="s">
        <v>174</v>
      </c>
      <c r="P42" t="s">
        <v>174</v>
      </c>
      <c r="Q42">
        <v>1</v>
      </c>
      <c r="Y42">
        <v>0.18200000000000002</v>
      </c>
      <c r="AA42">
        <v>0</v>
      </c>
      <c r="AB42">
        <v>100.01</v>
      </c>
      <c r="AC42">
        <v>10.06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1.82</v>
      </c>
      <c r="AU42" t="s">
        <v>72</v>
      </c>
      <c r="AV42">
        <v>0</v>
      </c>
      <c r="AW42">
        <v>2</v>
      </c>
      <c r="AX42">
        <v>10649483</v>
      </c>
      <c r="AY42">
        <v>1</v>
      </c>
      <c r="AZ42">
        <v>0</v>
      </c>
      <c r="BA42">
        <v>32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">
      <c r="A43">
        <f>ROW(Source!A44)</f>
        <v>44</v>
      </c>
      <c r="B43">
        <v>10649484</v>
      </c>
      <c r="C43">
        <v>10649480</v>
      </c>
      <c r="D43">
        <v>1471980</v>
      </c>
      <c r="E43">
        <v>1</v>
      </c>
      <c r="F43">
        <v>1</v>
      </c>
      <c r="G43">
        <v>1</v>
      </c>
      <c r="H43">
        <v>2</v>
      </c>
      <c r="I43" t="s">
        <v>148</v>
      </c>
      <c r="J43" t="s">
        <v>149</v>
      </c>
      <c r="K43" t="s">
        <v>150</v>
      </c>
      <c r="L43">
        <v>1480</v>
      </c>
      <c r="N43">
        <v>1013</v>
      </c>
      <c r="O43" t="s">
        <v>124</v>
      </c>
      <c r="P43" t="s">
        <v>125</v>
      </c>
      <c r="Q43">
        <v>1</v>
      </c>
      <c r="Y43">
        <v>0.002</v>
      </c>
      <c r="AA43">
        <v>0</v>
      </c>
      <c r="AB43">
        <v>87.17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0.02</v>
      </c>
      <c r="AU43" t="s">
        <v>72</v>
      </c>
      <c r="AV43">
        <v>0</v>
      </c>
      <c r="AW43">
        <v>2</v>
      </c>
      <c r="AX43">
        <v>10649484</v>
      </c>
      <c r="AY43">
        <v>1</v>
      </c>
      <c r="AZ43">
        <v>0</v>
      </c>
      <c r="BA43">
        <v>33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">
      <c r="A44">
        <f>ROW(Source!A44)</f>
        <v>44</v>
      </c>
      <c r="B44">
        <v>10649485</v>
      </c>
      <c r="C44">
        <v>10649480</v>
      </c>
      <c r="D44">
        <v>1412780</v>
      </c>
      <c r="E44">
        <v>1</v>
      </c>
      <c r="F44">
        <v>1</v>
      </c>
      <c r="G44">
        <v>1</v>
      </c>
      <c r="H44">
        <v>3</v>
      </c>
      <c r="I44" t="s">
        <v>136</v>
      </c>
      <c r="J44" t="s">
        <v>137</v>
      </c>
      <c r="K44" t="s">
        <v>138</v>
      </c>
      <c r="L44">
        <v>1355</v>
      </c>
      <c r="N44">
        <v>1010</v>
      </c>
      <c r="O44" t="s">
        <v>139</v>
      </c>
      <c r="P44" t="s">
        <v>139</v>
      </c>
      <c r="Q44">
        <v>100</v>
      </c>
      <c r="Y44">
        <v>0.15</v>
      </c>
      <c r="AA44">
        <v>30.74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0.15</v>
      </c>
      <c r="AV44">
        <v>0</v>
      </c>
      <c r="AW44">
        <v>2</v>
      </c>
      <c r="AX44">
        <v>10649485</v>
      </c>
      <c r="AY44">
        <v>1</v>
      </c>
      <c r="AZ44">
        <v>0</v>
      </c>
      <c r="BA44">
        <v>34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">
      <c r="A45">
        <f>ROW(Source!A44)</f>
        <v>44</v>
      </c>
      <c r="B45">
        <v>10649486</v>
      </c>
      <c r="C45">
        <v>10649480</v>
      </c>
      <c r="D45">
        <v>1444062</v>
      </c>
      <c r="E45">
        <v>1</v>
      </c>
      <c r="F45">
        <v>1</v>
      </c>
      <c r="G45">
        <v>1</v>
      </c>
      <c r="H45">
        <v>3</v>
      </c>
      <c r="I45" t="s">
        <v>175</v>
      </c>
      <c r="J45" t="s">
        <v>176</v>
      </c>
      <c r="K45" t="s">
        <v>177</v>
      </c>
      <c r="L45">
        <v>1358</v>
      </c>
      <c r="N45">
        <v>1010</v>
      </c>
      <c r="O45" t="s">
        <v>165</v>
      </c>
      <c r="P45" t="s">
        <v>165</v>
      </c>
      <c r="Q45">
        <v>10</v>
      </c>
      <c r="Y45">
        <v>5</v>
      </c>
      <c r="AA45">
        <v>17.85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5</v>
      </c>
      <c r="AV45">
        <v>0</v>
      </c>
      <c r="AW45">
        <v>2</v>
      </c>
      <c r="AX45">
        <v>10649486</v>
      </c>
      <c r="AY45">
        <v>1</v>
      </c>
      <c r="AZ45">
        <v>0</v>
      </c>
      <c r="BA45">
        <v>35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">
      <c r="A46">
        <f>ROW(Source!A44)</f>
        <v>44</v>
      </c>
      <c r="B46">
        <v>10649487</v>
      </c>
      <c r="C46">
        <v>10649480</v>
      </c>
      <c r="D46">
        <v>1466443</v>
      </c>
      <c r="E46">
        <v>1</v>
      </c>
      <c r="F46">
        <v>1</v>
      </c>
      <c r="G46">
        <v>1</v>
      </c>
      <c r="H46">
        <v>3</v>
      </c>
      <c r="I46" t="s">
        <v>126</v>
      </c>
      <c r="J46" t="s">
        <v>127</v>
      </c>
      <c r="K46" t="s">
        <v>128</v>
      </c>
      <c r="L46">
        <v>1348</v>
      </c>
      <c r="N46">
        <v>1009</v>
      </c>
      <c r="O46" t="s">
        <v>129</v>
      </c>
      <c r="P46" t="s">
        <v>129</v>
      </c>
      <c r="Q46">
        <v>1000</v>
      </c>
      <c r="Y46">
        <v>0.03</v>
      </c>
      <c r="AA46">
        <v>0</v>
      </c>
      <c r="AB46">
        <v>0</v>
      </c>
      <c r="AC46">
        <v>0</v>
      </c>
      <c r="AD46">
        <v>0</v>
      </c>
      <c r="AN46">
        <v>1</v>
      </c>
      <c r="AO46">
        <v>0</v>
      </c>
      <c r="AP46">
        <v>1</v>
      </c>
      <c r="AQ46">
        <v>0</v>
      </c>
      <c r="AR46">
        <v>0</v>
      </c>
      <c r="AT46">
        <v>0.03</v>
      </c>
      <c r="AV46">
        <v>0</v>
      </c>
      <c r="AW46">
        <v>2</v>
      </c>
      <c r="AX46">
        <v>10649487</v>
      </c>
      <c r="AY46">
        <v>1</v>
      </c>
      <c r="AZ46">
        <v>0</v>
      </c>
      <c r="BA46">
        <v>36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">
      <c r="A47">
        <f>ROW(Source!A44)</f>
        <v>44</v>
      </c>
      <c r="B47">
        <v>10649491</v>
      </c>
      <c r="C47">
        <v>10649480</v>
      </c>
      <c r="D47">
        <v>0</v>
      </c>
      <c r="E47">
        <v>0</v>
      </c>
      <c r="F47">
        <v>1</v>
      </c>
      <c r="G47">
        <v>1</v>
      </c>
      <c r="H47">
        <v>3</v>
      </c>
      <c r="I47" t="s">
        <v>31</v>
      </c>
      <c r="K47" t="s">
        <v>78</v>
      </c>
      <c r="L47">
        <v>1301</v>
      </c>
      <c r="N47">
        <v>1003</v>
      </c>
      <c r="O47" t="s">
        <v>74</v>
      </c>
      <c r="P47" t="s">
        <v>74</v>
      </c>
      <c r="Q47">
        <v>1</v>
      </c>
      <c r="Y47">
        <v>100</v>
      </c>
      <c r="AA47">
        <v>16.95</v>
      </c>
      <c r="AB47">
        <v>0</v>
      </c>
      <c r="AC47">
        <v>0</v>
      </c>
      <c r="AD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T47">
        <v>100</v>
      </c>
      <c r="AV47">
        <v>0</v>
      </c>
      <c r="AW47">
        <v>1</v>
      </c>
      <c r="AX47">
        <v>-1</v>
      </c>
      <c r="AY47">
        <v>0</v>
      </c>
      <c r="AZ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">
      <c r="A48">
        <f>ROW(Source!A46)</f>
        <v>46</v>
      </c>
      <c r="B48">
        <v>10649269</v>
      </c>
      <c r="C48">
        <v>10649268</v>
      </c>
      <c r="D48">
        <v>121639</v>
      </c>
      <c r="E48">
        <v>1</v>
      </c>
      <c r="F48">
        <v>1</v>
      </c>
      <c r="G48">
        <v>1</v>
      </c>
      <c r="H48">
        <v>1</v>
      </c>
      <c r="I48" t="s">
        <v>178</v>
      </c>
      <c r="K48" t="s">
        <v>179</v>
      </c>
      <c r="L48">
        <v>1369</v>
      </c>
      <c r="N48">
        <v>1013</v>
      </c>
      <c r="O48" t="s">
        <v>118</v>
      </c>
      <c r="P48" t="s">
        <v>118</v>
      </c>
      <c r="Q48">
        <v>1</v>
      </c>
      <c r="Y48">
        <v>0.7040000000000001</v>
      </c>
      <c r="AA48">
        <v>0</v>
      </c>
      <c r="AB48">
        <v>0</v>
      </c>
      <c r="AC48">
        <v>0</v>
      </c>
      <c r="AD48">
        <v>8.82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3.52</v>
      </c>
      <c r="AU48" t="s">
        <v>83</v>
      </c>
      <c r="AV48">
        <v>1</v>
      </c>
      <c r="AW48">
        <v>2</v>
      </c>
      <c r="AX48">
        <v>10649269</v>
      </c>
      <c r="AY48">
        <v>1</v>
      </c>
      <c r="AZ48">
        <v>0</v>
      </c>
      <c r="BA48">
        <v>37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">
      <c r="A49">
        <f>ROW(Source!A46)</f>
        <v>46</v>
      </c>
      <c r="B49">
        <v>10649270</v>
      </c>
      <c r="C49">
        <v>10649268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36</v>
      </c>
      <c r="K49" t="s">
        <v>119</v>
      </c>
      <c r="L49">
        <v>608254</v>
      </c>
      <c r="N49">
        <v>1013</v>
      </c>
      <c r="O49" t="s">
        <v>120</v>
      </c>
      <c r="P49" t="s">
        <v>120</v>
      </c>
      <c r="Q49">
        <v>1</v>
      </c>
      <c r="Y49">
        <v>0.31600000000000006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1.58</v>
      </c>
      <c r="AU49" t="s">
        <v>83</v>
      </c>
      <c r="AV49">
        <v>2</v>
      </c>
      <c r="AW49">
        <v>2</v>
      </c>
      <c r="AX49">
        <v>10649270</v>
      </c>
      <c r="AY49">
        <v>1</v>
      </c>
      <c r="AZ49">
        <v>0</v>
      </c>
      <c r="BA49">
        <v>38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">
      <c r="A50">
        <f>ROW(Source!A46)</f>
        <v>46</v>
      </c>
      <c r="B50">
        <v>10649271</v>
      </c>
      <c r="C50">
        <v>10649268</v>
      </c>
      <c r="D50">
        <v>1466783</v>
      </c>
      <c r="E50">
        <v>1</v>
      </c>
      <c r="F50">
        <v>1</v>
      </c>
      <c r="G50">
        <v>1</v>
      </c>
      <c r="H50">
        <v>2</v>
      </c>
      <c r="I50" t="s">
        <v>180</v>
      </c>
      <c r="J50" t="s">
        <v>181</v>
      </c>
      <c r="K50" t="s">
        <v>182</v>
      </c>
      <c r="L50">
        <v>1480</v>
      </c>
      <c r="N50">
        <v>1013</v>
      </c>
      <c r="O50" t="s">
        <v>124</v>
      </c>
      <c r="P50" t="s">
        <v>125</v>
      </c>
      <c r="Q50">
        <v>1</v>
      </c>
      <c r="Y50">
        <v>0.002</v>
      </c>
      <c r="AA50">
        <v>0</v>
      </c>
      <c r="AB50">
        <v>134.65</v>
      </c>
      <c r="AC50">
        <v>13.5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0.01</v>
      </c>
      <c r="AU50" t="s">
        <v>83</v>
      </c>
      <c r="AV50">
        <v>0</v>
      </c>
      <c r="AW50">
        <v>2</v>
      </c>
      <c r="AX50">
        <v>10649271</v>
      </c>
      <c r="AY50">
        <v>1</v>
      </c>
      <c r="AZ50">
        <v>0</v>
      </c>
      <c r="BA50">
        <v>39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">
      <c r="A51">
        <f>ROW(Source!A46)</f>
        <v>46</v>
      </c>
      <c r="B51">
        <v>10649272</v>
      </c>
      <c r="C51">
        <v>10649268</v>
      </c>
      <c r="D51">
        <v>1467145</v>
      </c>
      <c r="E51">
        <v>1</v>
      </c>
      <c r="F51">
        <v>1</v>
      </c>
      <c r="G51">
        <v>1</v>
      </c>
      <c r="H51">
        <v>2</v>
      </c>
      <c r="I51" t="s">
        <v>183</v>
      </c>
      <c r="J51" t="s">
        <v>184</v>
      </c>
      <c r="K51" t="s">
        <v>185</v>
      </c>
      <c r="L51">
        <v>1368</v>
      </c>
      <c r="N51">
        <v>1011</v>
      </c>
      <c r="O51" t="s">
        <v>174</v>
      </c>
      <c r="P51" t="s">
        <v>174</v>
      </c>
      <c r="Q51">
        <v>1</v>
      </c>
      <c r="Y51">
        <v>0.31200000000000006</v>
      </c>
      <c r="AA51">
        <v>0</v>
      </c>
      <c r="AB51">
        <v>31.14</v>
      </c>
      <c r="AC51">
        <v>11.6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1.56</v>
      </c>
      <c r="AU51" t="s">
        <v>83</v>
      </c>
      <c r="AV51">
        <v>0</v>
      </c>
      <c r="AW51">
        <v>2</v>
      </c>
      <c r="AX51">
        <v>10649272</v>
      </c>
      <c r="AY51">
        <v>1</v>
      </c>
      <c r="AZ51">
        <v>0</v>
      </c>
      <c r="BA51">
        <v>40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">
      <c r="A52">
        <f>ROW(Source!A46)</f>
        <v>46</v>
      </c>
      <c r="B52">
        <v>10649273</v>
      </c>
      <c r="C52">
        <v>10649268</v>
      </c>
      <c r="D52">
        <v>1471982</v>
      </c>
      <c r="E52">
        <v>1</v>
      </c>
      <c r="F52">
        <v>1</v>
      </c>
      <c r="G52">
        <v>1</v>
      </c>
      <c r="H52">
        <v>2</v>
      </c>
      <c r="I52" t="s">
        <v>186</v>
      </c>
      <c r="J52" t="s">
        <v>187</v>
      </c>
      <c r="K52" t="s">
        <v>188</v>
      </c>
      <c r="L52">
        <v>1480</v>
      </c>
      <c r="N52">
        <v>1013</v>
      </c>
      <c r="O52" t="s">
        <v>124</v>
      </c>
      <c r="P52" t="s">
        <v>125</v>
      </c>
      <c r="Q52">
        <v>1</v>
      </c>
      <c r="Y52">
        <v>0.002</v>
      </c>
      <c r="AA52">
        <v>0</v>
      </c>
      <c r="AB52">
        <v>107.3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0.01</v>
      </c>
      <c r="AU52" t="s">
        <v>83</v>
      </c>
      <c r="AV52">
        <v>0</v>
      </c>
      <c r="AW52">
        <v>2</v>
      </c>
      <c r="AX52">
        <v>10649273</v>
      </c>
      <c r="AY52">
        <v>1</v>
      </c>
      <c r="AZ52">
        <v>0</v>
      </c>
      <c r="BA52">
        <v>41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">
      <c r="A53">
        <f>ROW(Source!A46)</f>
        <v>46</v>
      </c>
      <c r="B53">
        <v>10649274</v>
      </c>
      <c r="C53">
        <v>10649268</v>
      </c>
      <c r="D53">
        <v>1405803</v>
      </c>
      <c r="E53">
        <v>1</v>
      </c>
      <c r="F53">
        <v>1</v>
      </c>
      <c r="G53">
        <v>1</v>
      </c>
      <c r="H53">
        <v>3</v>
      </c>
      <c r="I53" t="s">
        <v>189</v>
      </c>
      <c r="J53" t="s">
        <v>190</v>
      </c>
      <c r="K53" t="s">
        <v>191</v>
      </c>
      <c r="L53">
        <v>1346</v>
      </c>
      <c r="N53">
        <v>1009</v>
      </c>
      <c r="O53" t="s">
        <v>135</v>
      </c>
      <c r="P53" t="s">
        <v>135</v>
      </c>
      <c r="Q53">
        <v>1</v>
      </c>
      <c r="Y53">
        <v>0.05</v>
      </c>
      <c r="AA53">
        <v>28.6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0.05</v>
      </c>
      <c r="AV53">
        <v>0</v>
      </c>
      <c r="AW53">
        <v>2</v>
      </c>
      <c r="AX53">
        <v>10649274</v>
      </c>
      <c r="AY53">
        <v>1</v>
      </c>
      <c r="AZ53">
        <v>0</v>
      </c>
      <c r="BA53">
        <v>42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">
      <c r="A54">
        <f>ROW(Source!A46)</f>
        <v>46</v>
      </c>
      <c r="B54">
        <v>10649275</v>
      </c>
      <c r="C54">
        <v>10649268</v>
      </c>
      <c r="D54">
        <v>1444168</v>
      </c>
      <c r="E54">
        <v>1</v>
      </c>
      <c r="F54">
        <v>1</v>
      </c>
      <c r="G54">
        <v>1</v>
      </c>
      <c r="H54">
        <v>3</v>
      </c>
      <c r="I54" t="s">
        <v>192</v>
      </c>
      <c r="J54" t="s">
        <v>193</v>
      </c>
      <c r="K54" t="s">
        <v>194</v>
      </c>
      <c r="L54">
        <v>1356</v>
      </c>
      <c r="N54">
        <v>1010</v>
      </c>
      <c r="O54" t="s">
        <v>195</v>
      </c>
      <c r="P54" t="s">
        <v>195</v>
      </c>
      <c r="Q54">
        <v>1000</v>
      </c>
      <c r="Y54">
        <v>0.02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0.02</v>
      </c>
      <c r="AV54">
        <v>0</v>
      </c>
      <c r="AW54">
        <v>2</v>
      </c>
      <c r="AX54">
        <v>10649275</v>
      </c>
      <c r="AY54">
        <v>1</v>
      </c>
      <c r="AZ54">
        <v>0</v>
      </c>
      <c r="BA54">
        <v>43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">
      <c r="A55">
        <f>ROW(Source!A46)</f>
        <v>46</v>
      </c>
      <c r="B55">
        <v>10649276</v>
      </c>
      <c r="C55">
        <v>10649268</v>
      </c>
      <c r="D55">
        <v>1444364</v>
      </c>
      <c r="E55">
        <v>1</v>
      </c>
      <c r="F55">
        <v>1</v>
      </c>
      <c r="G55">
        <v>1</v>
      </c>
      <c r="H55">
        <v>3</v>
      </c>
      <c r="I55" t="s">
        <v>196</v>
      </c>
      <c r="J55" t="s">
        <v>197</v>
      </c>
      <c r="K55" t="s">
        <v>198</v>
      </c>
      <c r="L55">
        <v>1355</v>
      </c>
      <c r="N55">
        <v>1010</v>
      </c>
      <c r="O55" t="s">
        <v>139</v>
      </c>
      <c r="P55" t="s">
        <v>139</v>
      </c>
      <c r="Q55">
        <v>100</v>
      </c>
      <c r="Y55">
        <v>0.05</v>
      </c>
      <c r="AA55">
        <v>142.5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0.05</v>
      </c>
      <c r="AV55">
        <v>0</v>
      </c>
      <c r="AW55">
        <v>2</v>
      </c>
      <c r="AX55">
        <v>10649276</v>
      </c>
      <c r="AY55">
        <v>1</v>
      </c>
      <c r="AZ55">
        <v>0</v>
      </c>
      <c r="BA55">
        <v>44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">
      <c r="A56">
        <f>ROW(Source!A46)</f>
        <v>46</v>
      </c>
      <c r="B56">
        <v>10649277</v>
      </c>
      <c r="C56">
        <v>10649268</v>
      </c>
      <c r="D56">
        <v>1444421</v>
      </c>
      <c r="E56">
        <v>1</v>
      </c>
      <c r="F56">
        <v>1</v>
      </c>
      <c r="G56">
        <v>1</v>
      </c>
      <c r="H56">
        <v>3</v>
      </c>
      <c r="I56" t="s">
        <v>199</v>
      </c>
      <c r="J56" t="s">
        <v>200</v>
      </c>
      <c r="K56" t="s">
        <v>201</v>
      </c>
      <c r="L56">
        <v>1308</v>
      </c>
      <c r="N56">
        <v>1003</v>
      </c>
      <c r="O56" t="s">
        <v>69</v>
      </c>
      <c r="P56" t="s">
        <v>69</v>
      </c>
      <c r="Q56">
        <v>100</v>
      </c>
      <c r="Y56">
        <v>0.05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0.05</v>
      </c>
      <c r="AV56">
        <v>0</v>
      </c>
      <c r="AW56">
        <v>2</v>
      </c>
      <c r="AX56">
        <v>10649277</v>
      </c>
      <c r="AY56">
        <v>1</v>
      </c>
      <c r="AZ56">
        <v>0</v>
      </c>
      <c r="BA56">
        <v>45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">
      <c r="A57">
        <f>ROW(Source!A46)</f>
        <v>46</v>
      </c>
      <c r="B57">
        <v>10649278</v>
      </c>
      <c r="C57">
        <v>10649268</v>
      </c>
      <c r="D57">
        <v>1444475</v>
      </c>
      <c r="E57">
        <v>1</v>
      </c>
      <c r="F57">
        <v>1</v>
      </c>
      <c r="G57">
        <v>1</v>
      </c>
      <c r="H57">
        <v>3</v>
      </c>
      <c r="I57" t="s">
        <v>202</v>
      </c>
      <c r="J57" t="s">
        <v>203</v>
      </c>
      <c r="K57" t="s">
        <v>204</v>
      </c>
      <c r="L57">
        <v>1355</v>
      </c>
      <c r="N57">
        <v>1010</v>
      </c>
      <c r="O57" t="s">
        <v>139</v>
      </c>
      <c r="P57" t="s">
        <v>139</v>
      </c>
      <c r="Q57">
        <v>100</v>
      </c>
      <c r="Y57">
        <v>0.26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0.26</v>
      </c>
      <c r="AV57">
        <v>0</v>
      </c>
      <c r="AW57">
        <v>2</v>
      </c>
      <c r="AX57">
        <v>10649278</v>
      </c>
      <c r="AY57">
        <v>1</v>
      </c>
      <c r="AZ57">
        <v>0</v>
      </c>
      <c r="BA57">
        <v>46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">
      <c r="A58">
        <f>ROW(Source!A46)</f>
        <v>46</v>
      </c>
      <c r="B58">
        <v>10649279</v>
      </c>
      <c r="C58">
        <v>10649268</v>
      </c>
      <c r="D58">
        <v>1444582</v>
      </c>
      <c r="E58">
        <v>1</v>
      </c>
      <c r="F58">
        <v>1</v>
      </c>
      <c r="G58">
        <v>1</v>
      </c>
      <c r="H58">
        <v>3</v>
      </c>
      <c r="I58" t="s">
        <v>205</v>
      </c>
      <c r="J58" t="s">
        <v>206</v>
      </c>
      <c r="K58" t="s">
        <v>207</v>
      </c>
      <c r="L58">
        <v>1355</v>
      </c>
      <c r="N58">
        <v>1010</v>
      </c>
      <c r="O58" t="s">
        <v>139</v>
      </c>
      <c r="P58" t="s">
        <v>139</v>
      </c>
      <c r="Q58">
        <v>100</v>
      </c>
      <c r="Y58">
        <v>0.1</v>
      </c>
      <c r="AA58">
        <v>100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0.1</v>
      </c>
      <c r="AV58">
        <v>0</v>
      </c>
      <c r="AW58">
        <v>2</v>
      </c>
      <c r="AX58">
        <v>10649279</v>
      </c>
      <c r="AY58">
        <v>1</v>
      </c>
      <c r="AZ58">
        <v>0</v>
      </c>
      <c r="BA58">
        <v>47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">
      <c r="A59">
        <f>ROW(Source!A46)</f>
        <v>46</v>
      </c>
      <c r="B59">
        <v>10649280</v>
      </c>
      <c r="C59">
        <v>10649268</v>
      </c>
      <c r="D59">
        <v>1459071</v>
      </c>
      <c r="E59">
        <v>1</v>
      </c>
      <c r="F59">
        <v>1</v>
      </c>
      <c r="G59">
        <v>1</v>
      </c>
      <c r="H59">
        <v>3</v>
      </c>
      <c r="I59" t="s">
        <v>208</v>
      </c>
      <c r="J59" t="s">
        <v>209</v>
      </c>
      <c r="K59" t="s">
        <v>210</v>
      </c>
      <c r="L59">
        <v>1346</v>
      </c>
      <c r="N59">
        <v>1009</v>
      </c>
      <c r="O59" t="s">
        <v>135</v>
      </c>
      <c r="P59" t="s">
        <v>135</v>
      </c>
      <c r="Q59">
        <v>1</v>
      </c>
      <c r="Y59">
        <v>0.16</v>
      </c>
      <c r="AA59">
        <v>91.29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0.16</v>
      </c>
      <c r="AV59">
        <v>0</v>
      </c>
      <c r="AW59">
        <v>2</v>
      </c>
      <c r="AX59">
        <v>10649280</v>
      </c>
      <c r="AY59">
        <v>1</v>
      </c>
      <c r="AZ59">
        <v>0</v>
      </c>
      <c r="BA59">
        <v>48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">
      <c r="A60">
        <f>ROW(Source!A47)</f>
        <v>47</v>
      </c>
      <c r="B60">
        <v>10649282</v>
      </c>
      <c r="C60">
        <v>10649281</v>
      </c>
      <c r="D60">
        <v>121639</v>
      </c>
      <c r="E60">
        <v>1</v>
      </c>
      <c r="F60">
        <v>1</v>
      </c>
      <c r="G60">
        <v>1</v>
      </c>
      <c r="H60">
        <v>1</v>
      </c>
      <c r="I60" t="s">
        <v>178</v>
      </c>
      <c r="K60" t="s">
        <v>179</v>
      </c>
      <c r="L60">
        <v>1369</v>
      </c>
      <c r="N60">
        <v>1013</v>
      </c>
      <c r="O60" t="s">
        <v>118</v>
      </c>
      <c r="P60" t="s">
        <v>118</v>
      </c>
      <c r="Q60">
        <v>1</v>
      </c>
      <c r="Y60">
        <v>1.122</v>
      </c>
      <c r="AA60">
        <v>0</v>
      </c>
      <c r="AB60">
        <v>0</v>
      </c>
      <c r="AC60">
        <v>0</v>
      </c>
      <c r="AD60">
        <v>8.82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5.61</v>
      </c>
      <c r="AU60" t="s">
        <v>83</v>
      </c>
      <c r="AV60">
        <v>1</v>
      </c>
      <c r="AW60">
        <v>2</v>
      </c>
      <c r="AX60">
        <v>10649282</v>
      </c>
      <c r="AY60">
        <v>1</v>
      </c>
      <c r="AZ60">
        <v>0</v>
      </c>
      <c r="BA60">
        <v>49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">
      <c r="A61">
        <f>ROW(Source!A47)</f>
        <v>47</v>
      </c>
      <c r="B61">
        <v>10649283</v>
      </c>
      <c r="C61">
        <v>10649281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36</v>
      </c>
      <c r="K61" t="s">
        <v>119</v>
      </c>
      <c r="L61">
        <v>608254</v>
      </c>
      <c r="N61">
        <v>1013</v>
      </c>
      <c r="O61" t="s">
        <v>120</v>
      </c>
      <c r="P61" t="s">
        <v>120</v>
      </c>
      <c r="Q61">
        <v>1</v>
      </c>
      <c r="Y61">
        <v>0.004</v>
      </c>
      <c r="AA61">
        <v>0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0.02</v>
      </c>
      <c r="AU61" t="s">
        <v>83</v>
      </c>
      <c r="AV61">
        <v>2</v>
      </c>
      <c r="AW61">
        <v>2</v>
      </c>
      <c r="AX61">
        <v>10649283</v>
      </c>
      <c r="AY61">
        <v>1</v>
      </c>
      <c r="AZ61">
        <v>0</v>
      </c>
      <c r="BA61">
        <v>50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">
      <c r="A62">
        <f>ROW(Source!A47)</f>
        <v>47</v>
      </c>
      <c r="B62">
        <v>10649284</v>
      </c>
      <c r="C62">
        <v>10649281</v>
      </c>
      <c r="D62">
        <v>1466783</v>
      </c>
      <c r="E62">
        <v>1</v>
      </c>
      <c r="F62">
        <v>1</v>
      </c>
      <c r="G62">
        <v>1</v>
      </c>
      <c r="H62">
        <v>2</v>
      </c>
      <c r="I62" t="s">
        <v>180</v>
      </c>
      <c r="J62" t="s">
        <v>181</v>
      </c>
      <c r="K62" t="s">
        <v>182</v>
      </c>
      <c r="L62">
        <v>1480</v>
      </c>
      <c r="N62">
        <v>1013</v>
      </c>
      <c r="O62" t="s">
        <v>124</v>
      </c>
      <c r="P62" t="s">
        <v>125</v>
      </c>
      <c r="Q62">
        <v>1</v>
      </c>
      <c r="Y62">
        <v>0.002</v>
      </c>
      <c r="AA62">
        <v>0</v>
      </c>
      <c r="AB62">
        <v>134.65</v>
      </c>
      <c r="AC62">
        <v>13.5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0.01</v>
      </c>
      <c r="AU62" t="s">
        <v>83</v>
      </c>
      <c r="AV62">
        <v>0</v>
      </c>
      <c r="AW62">
        <v>2</v>
      </c>
      <c r="AX62">
        <v>10649284</v>
      </c>
      <c r="AY62">
        <v>1</v>
      </c>
      <c r="AZ62">
        <v>0</v>
      </c>
      <c r="BA62">
        <v>51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">
      <c r="A63">
        <f>ROW(Source!A47)</f>
        <v>47</v>
      </c>
      <c r="B63">
        <v>10649285</v>
      </c>
      <c r="C63">
        <v>10649281</v>
      </c>
      <c r="D63">
        <v>1471982</v>
      </c>
      <c r="E63">
        <v>1</v>
      </c>
      <c r="F63">
        <v>1</v>
      </c>
      <c r="G63">
        <v>1</v>
      </c>
      <c r="H63">
        <v>2</v>
      </c>
      <c r="I63" t="s">
        <v>186</v>
      </c>
      <c r="J63" t="s">
        <v>187</v>
      </c>
      <c r="K63" t="s">
        <v>188</v>
      </c>
      <c r="L63">
        <v>1480</v>
      </c>
      <c r="N63">
        <v>1013</v>
      </c>
      <c r="O63" t="s">
        <v>124</v>
      </c>
      <c r="P63" t="s">
        <v>125</v>
      </c>
      <c r="Q63">
        <v>1</v>
      </c>
      <c r="Y63">
        <v>0.002</v>
      </c>
      <c r="AA63">
        <v>0</v>
      </c>
      <c r="AB63">
        <v>107.3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0.01</v>
      </c>
      <c r="AU63" t="s">
        <v>83</v>
      </c>
      <c r="AV63">
        <v>0</v>
      </c>
      <c r="AW63">
        <v>2</v>
      </c>
      <c r="AX63">
        <v>10649285</v>
      </c>
      <c r="AY63">
        <v>1</v>
      </c>
      <c r="AZ63">
        <v>0</v>
      </c>
      <c r="BA63">
        <v>52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">
      <c r="A64">
        <f>ROW(Source!A47)</f>
        <v>47</v>
      </c>
      <c r="B64">
        <v>10649286</v>
      </c>
      <c r="C64">
        <v>10649281</v>
      </c>
      <c r="D64">
        <v>1404090</v>
      </c>
      <c r="E64">
        <v>1</v>
      </c>
      <c r="F64">
        <v>1</v>
      </c>
      <c r="G64">
        <v>1</v>
      </c>
      <c r="H64">
        <v>3</v>
      </c>
      <c r="I64" t="s">
        <v>211</v>
      </c>
      <c r="J64" t="s">
        <v>212</v>
      </c>
      <c r="K64" t="s">
        <v>213</v>
      </c>
      <c r="L64">
        <v>1348</v>
      </c>
      <c r="N64">
        <v>1009</v>
      </c>
      <c r="O64" t="s">
        <v>129</v>
      </c>
      <c r="P64" t="s">
        <v>129</v>
      </c>
      <c r="Q64">
        <v>1000</v>
      </c>
      <c r="Y64">
        <v>0.00043</v>
      </c>
      <c r="AA64">
        <v>1820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0.00043</v>
      </c>
      <c r="AV64">
        <v>0</v>
      </c>
      <c r="AW64">
        <v>2</v>
      </c>
      <c r="AX64">
        <v>10649286</v>
      </c>
      <c r="AY64">
        <v>1</v>
      </c>
      <c r="AZ64">
        <v>0</v>
      </c>
      <c r="BA64">
        <v>53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">
      <c r="A65">
        <f>ROW(Source!A47)</f>
        <v>47</v>
      </c>
      <c r="B65">
        <v>10649287</v>
      </c>
      <c r="C65">
        <v>10649281</v>
      </c>
      <c r="D65">
        <v>1405803</v>
      </c>
      <c r="E65">
        <v>1</v>
      </c>
      <c r="F65">
        <v>1</v>
      </c>
      <c r="G65">
        <v>1</v>
      </c>
      <c r="H65">
        <v>3</v>
      </c>
      <c r="I65" t="s">
        <v>189</v>
      </c>
      <c r="J65" t="s">
        <v>190</v>
      </c>
      <c r="K65" t="s">
        <v>191</v>
      </c>
      <c r="L65">
        <v>1346</v>
      </c>
      <c r="N65">
        <v>1009</v>
      </c>
      <c r="O65" t="s">
        <v>135</v>
      </c>
      <c r="P65" t="s">
        <v>135</v>
      </c>
      <c r="Q65">
        <v>1</v>
      </c>
      <c r="Y65">
        <v>0.02</v>
      </c>
      <c r="AA65">
        <v>28.6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0.02</v>
      </c>
      <c r="AV65">
        <v>0</v>
      </c>
      <c r="AW65">
        <v>2</v>
      </c>
      <c r="AX65">
        <v>10649287</v>
      </c>
      <c r="AY65">
        <v>1</v>
      </c>
      <c r="AZ65">
        <v>0</v>
      </c>
      <c r="BA65">
        <v>54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">
      <c r="A66">
        <f>ROW(Source!A47)</f>
        <v>47</v>
      </c>
      <c r="B66">
        <v>10649288</v>
      </c>
      <c r="C66">
        <v>10649281</v>
      </c>
      <c r="D66">
        <v>1444068</v>
      </c>
      <c r="E66">
        <v>1</v>
      </c>
      <c r="F66">
        <v>1</v>
      </c>
      <c r="G66">
        <v>1</v>
      </c>
      <c r="H66">
        <v>3</v>
      </c>
      <c r="I66" t="s">
        <v>214</v>
      </c>
      <c r="J66" t="s">
        <v>215</v>
      </c>
      <c r="K66" t="s">
        <v>216</v>
      </c>
      <c r="L66">
        <v>1355</v>
      </c>
      <c r="N66">
        <v>1010</v>
      </c>
      <c r="O66" t="s">
        <v>139</v>
      </c>
      <c r="P66" t="s">
        <v>139</v>
      </c>
      <c r="Q66">
        <v>100</v>
      </c>
      <c r="Y66">
        <v>0.31</v>
      </c>
      <c r="AA66">
        <v>528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0.31</v>
      </c>
      <c r="AV66">
        <v>0</v>
      </c>
      <c r="AW66">
        <v>2</v>
      </c>
      <c r="AX66">
        <v>10649288</v>
      </c>
      <c r="AY66">
        <v>1</v>
      </c>
      <c r="AZ66">
        <v>0</v>
      </c>
      <c r="BA66">
        <v>55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">
      <c r="A67">
        <f>ROW(Source!A47)</f>
        <v>47</v>
      </c>
      <c r="B67">
        <v>10649289</v>
      </c>
      <c r="C67">
        <v>10649281</v>
      </c>
      <c r="D67">
        <v>1444101</v>
      </c>
      <c r="E67">
        <v>1</v>
      </c>
      <c r="F67">
        <v>1</v>
      </c>
      <c r="G67">
        <v>1</v>
      </c>
      <c r="H67">
        <v>3</v>
      </c>
      <c r="I67" t="s">
        <v>217</v>
      </c>
      <c r="J67" t="s">
        <v>218</v>
      </c>
      <c r="K67" t="s">
        <v>219</v>
      </c>
      <c r="L67">
        <v>1358</v>
      </c>
      <c r="N67">
        <v>1010</v>
      </c>
      <c r="O67" t="s">
        <v>165</v>
      </c>
      <c r="P67" t="s">
        <v>165</v>
      </c>
      <c r="Q67">
        <v>10</v>
      </c>
      <c r="Y67">
        <v>0.8</v>
      </c>
      <c r="AA67">
        <v>18.7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0.8</v>
      </c>
      <c r="AV67">
        <v>0</v>
      </c>
      <c r="AW67">
        <v>2</v>
      </c>
      <c r="AX67">
        <v>10649289</v>
      </c>
      <c r="AY67">
        <v>1</v>
      </c>
      <c r="AZ67">
        <v>0</v>
      </c>
      <c r="BA67">
        <v>56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">
      <c r="A68">
        <f>ROW(Source!A47)</f>
        <v>47</v>
      </c>
      <c r="B68">
        <v>10649290</v>
      </c>
      <c r="C68">
        <v>10649281</v>
      </c>
      <c r="D68">
        <v>1444120</v>
      </c>
      <c r="E68">
        <v>1</v>
      </c>
      <c r="F68">
        <v>1</v>
      </c>
      <c r="G68">
        <v>1</v>
      </c>
      <c r="H68">
        <v>3</v>
      </c>
      <c r="I68" t="s">
        <v>220</v>
      </c>
      <c r="J68" t="s">
        <v>221</v>
      </c>
      <c r="K68" t="s">
        <v>222</v>
      </c>
      <c r="L68">
        <v>1354</v>
      </c>
      <c r="N68">
        <v>1010</v>
      </c>
      <c r="O68" t="s">
        <v>33</v>
      </c>
      <c r="P68" t="s">
        <v>33</v>
      </c>
      <c r="Q68">
        <v>1</v>
      </c>
      <c r="Y68">
        <v>12.2</v>
      </c>
      <c r="AA68">
        <v>0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12.2</v>
      </c>
      <c r="AV68">
        <v>0</v>
      </c>
      <c r="AW68">
        <v>2</v>
      </c>
      <c r="AX68">
        <v>10649290</v>
      </c>
      <c r="AY68">
        <v>1</v>
      </c>
      <c r="AZ68">
        <v>0</v>
      </c>
      <c r="BA68">
        <v>57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">
      <c r="A69">
        <f>ROW(Source!A47)</f>
        <v>47</v>
      </c>
      <c r="B69">
        <v>10649291</v>
      </c>
      <c r="C69">
        <v>10649281</v>
      </c>
      <c r="D69">
        <v>1444228</v>
      </c>
      <c r="E69">
        <v>1</v>
      </c>
      <c r="F69">
        <v>1</v>
      </c>
      <c r="G69">
        <v>1</v>
      </c>
      <c r="H69">
        <v>3</v>
      </c>
      <c r="I69" t="s">
        <v>223</v>
      </c>
      <c r="J69" t="s">
        <v>224</v>
      </c>
      <c r="K69" t="s">
        <v>225</v>
      </c>
      <c r="L69">
        <v>1355</v>
      </c>
      <c r="N69">
        <v>1010</v>
      </c>
      <c r="O69" t="s">
        <v>139</v>
      </c>
      <c r="P69" t="s">
        <v>139</v>
      </c>
      <c r="Q69">
        <v>100</v>
      </c>
      <c r="Y69">
        <v>0.05</v>
      </c>
      <c r="AA69">
        <v>7086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0.05</v>
      </c>
      <c r="AV69">
        <v>0</v>
      </c>
      <c r="AW69">
        <v>2</v>
      </c>
      <c r="AX69">
        <v>10649291</v>
      </c>
      <c r="AY69">
        <v>1</v>
      </c>
      <c r="AZ69">
        <v>0</v>
      </c>
      <c r="BA69">
        <v>58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">
      <c r="A70">
        <f>ROW(Source!A47)</f>
        <v>47</v>
      </c>
      <c r="B70">
        <v>10649292</v>
      </c>
      <c r="C70">
        <v>10649281</v>
      </c>
      <c r="D70">
        <v>1444364</v>
      </c>
      <c r="E70">
        <v>1</v>
      </c>
      <c r="F70">
        <v>1</v>
      </c>
      <c r="G70">
        <v>1</v>
      </c>
      <c r="H70">
        <v>3</v>
      </c>
      <c r="I70" t="s">
        <v>196</v>
      </c>
      <c r="J70" t="s">
        <v>197</v>
      </c>
      <c r="K70" t="s">
        <v>198</v>
      </c>
      <c r="L70">
        <v>1355</v>
      </c>
      <c r="N70">
        <v>1010</v>
      </c>
      <c r="O70" t="s">
        <v>139</v>
      </c>
      <c r="P70" t="s">
        <v>139</v>
      </c>
      <c r="Q70">
        <v>100</v>
      </c>
      <c r="Y70">
        <v>0.002</v>
      </c>
      <c r="AA70">
        <v>142.5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0.002</v>
      </c>
      <c r="AV70">
        <v>0</v>
      </c>
      <c r="AW70">
        <v>2</v>
      </c>
      <c r="AX70">
        <v>10649292</v>
      </c>
      <c r="AY70">
        <v>1</v>
      </c>
      <c r="AZ70">
        <v>0</v>
      </c>
      <c r="BA70">
        <v>59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">
      <c r="A71">
        <f>ROW(Source!A47)</f>
        <v>47</v>
      </c>
      <c r="B71">
        <v>10649293</v>
      </c>
      <c r="C71">
        <v>10649281</v>
      </c>
      <c r="D71">
        <v>1459071</v>
      </c>
      <c r="E71">
        <v>1</v>
      </c>
      <c r="F71">
        <v>1</v>
      </c>
      <c r="G71">
        <v>1</v>
      </c>
      <c r="H71">
        <v>3</v>
      </c>
      <c r="I71" t="s">
        <v>208</v>
      </c>
      <c r="J71" t="s">
        <v>209</v>
      </c>
      <c r="K71" t="s">
        <v>210</v>
      </c>
      <c r="L71">
        <v>1346</v>
      </c>
      <c r="N71">
        <v>1009</v>
      </c>
      <c r="O71" t="s">
        <v>135</v>
      </c>
      <c r="P71" t="s">
        <v>135</v>
      </c>
      <c r="Q71">
        <v>1</v>
      </c>
      <c r="Y71">
        <v>0.16</v>
      </c>
      <c r="AA71">
        <v>91.29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0.16</v>
      </c>
      <c r="AV71">
        <v>0</v>
      </c>
      <c r="AW71">
        <v>2</v>
      </c>
      <c r="AX71">
        <v>10649293</v>
      </c>
      <c r="AY71">
        <v>1</v>
      </c>
      <c r="AZ71">
        <v>0</v>
      </c>
      <c r="BA71">
        <v>60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">
      <c r="A72">
        <f>ROW(Source!A47)</f>
        <v>47</v>
      </c>
      <c r="B72">
        <v>10649340</v>
      </c>
      <c r="C72">
        <v>10649281</v>
      </c>
      <c r="D72">
        <v>0</v>
      </c>
      <c r="E72">
        <v>0</v>
      </c>
      <c r="F72">
        <v>1</v>
      </c>
      <c r="G72">
        <v>1</v>
      </c>
      <c r="H72">
        <v>3</v>
      </c>
      <c r="I72" t="s">
        <v>31</v>
      </c>
      <c r="K72" t="s">
        <v>87</v>
      </c>
      <c r="L72">
        <v>1301</v>
      </c>
      <c r="N72">
        <v>1003</v>
      </c>
      <c r="O72" t="s">
        <v>74</v>
      </c>
      <c r="P72" t="s">
        <v>74</v>
      </c>
      <c r="Q72">
        <v>1</v>
      </c>
      <c r="Y72">
        <v>131.25</v>
      </c>
      <c r="AA72">
        <v>15.25</v>
      </c>
      <c r="AB72">
        <v>0</v>
      </c>
      <c r="AC72">
        <v>0</v>
      </c>
      <c r="AD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T72">
        <v>131.25</v>
      </c>
      <c r="AV72">
        <v>0</v>
      </c>
      <c r="AW72">
        <v>1</v>
      </c>
      <c r="AX72">
        <v>-1</v>
      </c>
      <c r="AY72">
        <v>0</v>
      </c>
      <c r="AZ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6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">
      <c r="A1">
        <f>ROW(Source!A28)</f>
        <v>28</v>
      </c>
      <c r="B1">
        <v>10649447</v>
      </c>
      <c r="C1">
        <v>10649446</v>
      </c>
      <c r="D1">
        <v>121675</v>
      </c>
      <c r="E1">
        <v>1</v>
      </c>
      <c r="F1">
        <v>1</v>
      </c>
      <c r="G1">
        <v>1</v>
      </c>
      <c r="H1">
        <v>1</v>
      </c>
      <c r="I1" t="s">
        <v>116</v>
      </c>
      <c r="K1" t="s">
        <v>117</v>
      </c>
      <c r="L1">
        <v>1369</v>
      </c>
      <c r="N1">
        <v>1013</v>
      </c>
      <c r="O1" t="s">
        <v>118</v>
      </c>
      <c r="P1" t="s">
        <v>118</v>
      </c>
      <c r="Q1">
        <v>1</v>
      </c>
      <c r="X1">
        <v>2.18</v>
      </c>
      <c r="Y1">
        <v>0</v>
      </c>
      <c r="Z1">
        <v>0</v>
      </c>
      <c r="AA1">
        <v>0</v>
      </c>
      <c r="AB1">
        <v>10.47</v>
      </c>
      <c r="AC1">
        <v>0</v>
      </c>
      <c r="AD1">
        <v>1</v>
      </c>
      <c r="AE1">
        <v>1</v>
      </c>
      <c r="AF1" t="s">
        <v>26</v>
      </c>
      <c r="AG1">
        <v>0.654</v>
      </c>
      <c r="AH1">
        <v>2</v>
      </c>
      <c r="AI1">
        <v>10649447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">
      <c r="A2">
        <f>ROW(Source!A28)</f>
        <v>28</v>
      </c>
      <c r="B2">
        <v>10649448</v>
      </c>
      <c r="C2">
        <v>10649446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36</v>
      </c>
      <c r="K2" t="s">
        <v>119</v>
      </c>
      <c r="L2">
        <v>608254</v>
      </c>
      <c r="N2">
        <v>1013</v>
      </c>
      <c r="O2" t="s">
        <v>120</v>
      </c>
      <c r="P2" t="s">
        <v>120</v>
      </c>
      <c r="Q2">
        <v>1</v>
      </c>
      <c r="X2">
        <v>0.01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26</v>
      </c>
      <c r="AG2">
        <v>0.003</v>
      </c>
      <c r="AH2">
        <v>2</v>
      </c>
      <c r="AI2">
        <v>10649448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">
      <c r="A3">
        <f>ROW(Source!A28)</f>
        <v>28</v>
      </c>
      <c r="B3">
        <v>10649449</v>
      </c>
      <c r="C3">
        <v>10649446</v>
      </c>
      <c r="D3">
        <v>1467010</v>
      </c>
      <c r="E3">
        <v>1</v>
      </c>
      <c r="F3">
        <v>1</v>
      </c>
      <c r="G3">
        <v>1</v>
      </c>
      <c r="H3">
        <v>2</v>
      </c>
      <c r="I3" t="s">
        <v>121</v>
      </c>
      <c r="J3" t="s">
        <v>122</v>
      </c>
      <c r="K3" t="s">
        <v>123</v>
      </c>
      <c r="L3">
        <v>1480</v>
      </c>
      <c r="N3">
        <v>1013</v>
      </c>
      <c r="O3" t="s">
        <v>124</v>
      </c>
      <c r="P3" t="s">
        <v>125</v>
      </c>
      <c r="Q3">
        <v>1</v>
      </c>
      <c r="X3">
        <v>0.01</v>
      </c>
      <c r="Y3">
        <v>0</v>
      </c>
      <c r="Z3">
        <v>89.99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26</v>
      </c>
      <c r="AG3">
        <v>0.003</v>
      </c>
      <c r="AH3">
        <v>2</v>
      </c>
      <c r="AI3">
        <v>10649449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">
      <c r="A4">
        <f>ROW(Source!A28)</f>
        <v>28</v>
      </c>
      <c r="B4">
        <v>10649450</v>
      </c>
      <c r="C4">
        <v>10649446</v>
      </c>
      <c r="D4">
        <v>1466443</v>
      </c>
      <c r="E4">
        <v>1</v>
      </c>
      <c r="F4">
        <v>1</v>
      </c>
      <c r="G4">
        <v>1</v>
      </c>
      <c r="H4">
        <v>3</v>
      </c>
      <c r="I4" t="s">
        <v>126</v>
      </c>
      <c r="J4" t="s">
        <v>127</v>
      </c>
      <c r="K4" t="s">
        <v>128</v>
      </c>
      <c r="L4">
        <v>1348</v>
      </c>
      <c r="N4">
        <v>1009</v>
      </c>
      <c r="O4" t="s">
        <v>129</v>
      </c>
      <c r="P4" t="s">
        <v>129</v>
      </c>
      <c r="Q4">
        <v>1000</v>
      </c>
      <c r="X4">
        <v>0.045</v>
      </c>
      <c r="Y4">
        <v>0</v>
      </c>
      <c r="Z4">
        <v>0</v>
      </c>
      <c r="AA4">
        <v>0</v>
      </c>
      <c r="AB4">
        <v>0</v>
      </c>
      <c r="AC4">
        <v>1</v>
      </c>
      <c r="AD4">
        <v>0</v>
      </c>
      <c r="AE4">
        <v>0</v>
      </c>
      <c r="AG4">
        <v>0.045</v>
      </c>
      <c r="AH4">
        <v>2</v>
      </c>
      <c r="AI4">
        <v>10649450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">
      <c r="A5">
        <f>ROW(Source!A31)</f>
        <v>31</v>
      </c>
      <c r="B5">
        <v>10649170</v>
      </c>
      <c r="C5">
        <v>10649169</v>
      </c>
      <c r="D5">
        <v>121630</v>
      </c>
      <c r="E5">
        <v>1</v>
      </c>
      <c r="F5">
        <v>1</v>
      </c>
      <c r="G5">
        <v>1</v>
      </c>
      <c r="H5">
        <v>1</v>
      </c>
      <c r="I5" t="s">
        <v>130</v>
      </c>
      <c r="K5" t="s">
        <v>131</v>
      </c>
      <c r="L5">
        <v>1369</v>
      </c>
      <c r="N5">
        <v>1013</v>
      </c>
      <c r="O5" t="s">
        <v>118</v>
      </c>
      <c r="P5" t="s">
        <v>118</v>
      </c>
      <c r="Q5">
        <v>1</v>
      </c>
      <c r="X5">
        <v>8</v>
      </c>
      <c r="Y5">
        <v>0</v>
      </c>
      <c r="Z5">
        <v>0</v>
      </c>
      <c r="AA5">
        <v>0</v>
      </c>
      <c r="AB5">
        <v>8.54</v>
      </c>
      <c r="AC5">
        <v>0</v>
      </c>
      <c r="AD5">
        <v>1</v>
      </c>
      <c r="AE5">
        <v>1</v>
      </c>
      <c r="AF5" t="s">
        <v>26</v>
      </c>
      <c r="AG5">
        <v>2.4</v>
      </c>
      <c r="AH5">
        <v>2</v>
      </c>
      <c r="AI5">
        <v>10649170</v>
      </c>
      <c r="AJ5">
        <v>7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">
      <c r="A6">
        <f>ROW(Source!A31)</f>
        <v>31</v>
      </c>
      <c r="B6">
        <v>10649171</v>
      </c>
      <c r="C6">
        <v>10649169</v>
      </c>
      <c r="D6">
        <v>1404654</v>
      </c>
      <c r="E6">
        <v>1</v>
      </c>
      <c r="F6">
        <v>1</v>
      </c>
      <c r="G6">
        <v>1</v>
      </c>
      <c r="H6">
        <v>3</v>
      </c>
      <c r="I6" t="s">
        <v>132</v>
      </c>
      <c r="J6" t="s">
        <v>133</v>
      </c>
      <c r="K6" t="s">
        <v>134</v>
      </c>
      <c r="L6">
        <v>1346</v>
      </c>
      <c r="N6">
        <v>1009</v>
      </c>
      <c r="O6" t="s">
        <v>135</v>
      </c>
      <c r="P6" t="s">
        <v>135</v>
      </c>
      <c r="Q6">
        <v>1</v>
      </c>
      <c r="X6">
        <v>0.0005</v>
      </c>
      <c r="Y6">
        <v>155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0.0005</v>
      </c>
      <c r="AH6">
        <v>2</v>
      </c>
      <c r="AI6">
        <v>10649171</v>
      </c>
      <c r="AJ6">
        <v>8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">
      <c r="A7">
        <f>ROW(Source!A31)</f>
        <v>31</v>
      </c>
      <c r="B7">
        <v>10649172</v>
      </c>
      <c r="C7">
        <v>10649169</v>
      </c>
      <c r="D7">
        <v>1412780</v>
      </c>
      <c r="E7">
        <v>1</v>
      </c>
      <c r="F7">
        <v>1</v>
      </c>
      <c r="G7">
        <v>1</v>
      </c>
      <c r="H7">
        <v>3</v>
      </c>
      <c r="I7" t="s">
        <v>136</v>
      </c>
      <c r="J7" t="s">
        <v>137</v>
      </c>
      <c r="K7" t="s">
        <v>138</v>
      </c>
      <c r="L7">
        <v>1355</v>
      </c>
      <c r="N7">
        <v>1010</v>
      </c>
      <c r="O7" t="s">
        <v>139</v>
      </c>
      <c r="P7" t="s">
        <v>139</v>
      </c>
      <c r="Q7">
        <v>100</v>
      </c>
      <c r="X7">
        <v>0.02</v>
      </c>
      <c r="Y7">
        <v>30.74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0.02</v>
      </c>
      <c r="AH7">
        <v>2</v>
      </c>
      <c r="AI7">
        <v>10649172</v>
      </c>
      <c r="AJ7">
        <v>9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">
      <c r="A8">
        <f>ROW(Source!A31)</f>
        <v>31</v>
      </c>
      <c r="B8">
        <v>10649173</v>
      </c>
      <c r="C8">
        <v>10649169</v>
      </c>
      <c r="D8">
        <v>1444124</v>
      </c>
      <c r="E8">
        <v>1</v>
      </c>
      <c r="F8">
        <v>1</v>
      </c>
      <c r="G8">
        <v>1</v>
      </c>
      <c r="H8">
        <v>3</v>
      </c>
      <c r="I8" t="s">
        <v>140</v>
      </c>
      <c r="J8" t="s">
        <v>141</v>
      </c>
      <c r="K8" t="s">
        <v>142</v>
      </c>
      <c r="L8">
        <v>1354</v>
      </c>
      <c r="N8">
        <v>1010</v>
      </c>
      <c r="O8" t="s">
        <v>33</v>
      </c>
      <c r="P8" t="s">
        <v>33</v>
      </c>
      <c r="Q8">
        <v>1</v>
      </c>
      <c r="X8">
        <v>2</v>
      </c>
      <c r="Y8">
        <v>5.8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2</v>
      </c>
      <c r="AH8">
        <v>2</v>
      </c>
      <c r="AI8">
        <v>10649173</v>
      </c>
      <c r="AJ8">
        <v>10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">
      <c r="A9">
        <f>ROW(Source!A31)</f>
        <v>31</v>
      </c>
      <c r="B9">
        <v>10649174</v>
      </c>
      <c r="C9">
        <v>10649169</v>
      </c>
      <c r="D9">
        <v>1452254</v>
      </c>
      <c r="E9">
        <v>1</v>
      </c>
      <c r="F9">
        <v>1</v>
      </c>
      <c r="G9">
        <v>1</v>
      </c>
      <c r="H9">
        <v>3</v>
      </c>
      <c r="I9" t="s">
        <v>143</v>
      </c>
      <c r="J9" t="s">
        <v>144</v>
      </c>
      <c r="K9" t="s">
        <v>145</v>
      </c>
      <c r="L9">
        <v>1346</v>
      </c>
      <c r="N9">
        <v>1009</v>
      </c>
      <c r="O9" t="s">
        <v>135</v>
      </c>
      <c r="P9" t="s">
        <v>135</v>
      </c>
      <c r="Q9">
        <v>1</v>
      </c>
      <c r="X9">
        <v>0.006</v>
      </c>
      <c r="Y9">
        <v>68.05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0.006</v>
      </c>
      <c r="AH9">
        <v>2</v>
      </c>
      <c r="AI9">
        <v>10649174</v>
      </c>
      <c r="AJ9">
        <v>11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">
      <c r="A10">
        <f>ROW(Source!A31)</f>
        <v>31</v>
      </c>
      <c r="B10">
        <v>10649175</v>
      </c>
      <c r="C10">
        <v>10649169</v>
      </c>
      <c r="D10">
        <v>1466443</v>
      </c>
      <c r="E10">
        <v>1</v>
      </c>
      <c r="F10">
        <v>1</v>
      </c>
      <c r="G10">
        <v>1</v>
      </c>
      <c r="H10">
        <v>3</v>
      </c>
      <c r="I10" t="s">
        <v>126</v>
      </c>
      <c r="J10" t="s">
        <v>127</v>
      </c>
      <c r="K10" t="s">
        <v>128</v>
      </c>
      <c r="L10">
        <v>1348</v>
      </c>
      <c r="N10">
        <v>1009</v>
      </c>
      <c r="O10" t="s">
        <v>129</v>
      </c>
      <c r="P10" t="s">
        <v>129</v>
      </c>
      <c r="Q10">
        <v>1000</v>
      </c>
      <c r="X10">
        <v>0.034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G10">
        <v>0.034</v>
      </c>
      <c r="AH10">
        <v>2</v>
      </c>
      <c r="AI10">
        <v>10649175</v>
      </c>
      <c r="AJ10">
        <v>12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">
      <c r="A11">
        <f>ROW(Source!A33)</f>
        <v>33</v>
      </c>
      <c r="B11">
        <v>10649182</v>
      </c>
      <c r="C11">
        <v>10649181</v>
      </c>
      <c r="D11">
        <v>121618</v>
      </c>
      <c r="E11">
        <v>1</v>
      </c>
      <c r="F11">
        <v>1</v>
      </c>
      <c r="G11">
        <v>1</v>
      </c>
      <c r="H11">
        <v>1</v>
      </c>
      <c r="I11" t="s">
        <v>146</v>
      </c>
      <c r="K11" t="s">
        <v>147</v>
      </c>
      <c r="L11">
        <v>1369</v>
      </c>
      <c r="N11">
        <v>1013</v>
      </c>
      <c r="O11" t="s">
        <v>118</v>
      </c>
      <c r="P11" t="s">
        <v>118</v>
      </c>
      <c r="Q11">
        <v>1</v>
      </c>
      <c r="X11">
        <v>1.03</v>
      </c>
      <c r="Y11">
        <v>0</v>
      </c>
      <c r="Z11">
        <v>0</v>
      </c>
      <c r="AA11">
        <v>0</v>
      </c>
      <c r="AB11">
        <v>8.17</v>
      </c>
      <c r="AC11">
        <v>0</v>
      </c>
      <c r="AD11">
        <v>1</v>
      </c>
      <c r="AE11">
        <v>1</v>
      </c>
      <c r="AF11" t="s">
        <v>26</v>
      </c>
      <c r="AG11">
        <v>0.309</v>
      </c>
      <c r="AH11">
        <v>2</v>
      </c>
      <c r="AI11">
        <v>10649182</v>
      </c>
      <c r="AJ11">
        <v>14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">
      <c r="A12">
        <f>ROW(Source!A33)</f>
        <v>33</v>
      </c>
      <c r="B12">
        <v>10649183</v>
      </c>
      <c r="C12">
        <v>10649181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36</v>
      </c>
      <c r="K12" t="s">
        <v>119</v>
      </c>
      <c r="L12">
        <v>608254</v>
      </c>
      <c r="N12">
        <v>1013</v>
      </c>
      <c r="O12" t="s">
        <v>120</v>
      </c>
      <c r="P12" t="s">
        <v>120</v>
      </c>
      <c r="Q12">
        <v>1</v>
      </c>
      <c r="X12">
        <v>0.01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26</v>
      </c>
      <c r="AG12">
        <v>0.003</v>
      </c>
      <c r="AH12">
        <v>2</v>
      </c>
      <c r="AI12">
        <v>10649183</v>
      </c>
      <c r="AJ12">
        <v>15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">
      <c r="A13">
        <f>ROW(Source!A33)</f>
        <v>33</v>
      </c>
      <c r="B13">
        <v>10649184</v>
      </c>
      <c r="C13">
        <v>10649181</v>
      </c>
      <c r="D13">
        <v>1471980</v>
      </c>
      <c r="E13">
        <v>1</v>
      </c>
      <c r="F13">
        <v>1</v>
      </c>
      <c r="G13">
        <v>1</v>
      </c>
      <c r="H13">
        <v>2</v>
      </c>
      <c r="I13" t="s">
        <v>148</v>
      </c>
      <c r="J13" t="s">
        <v>149</v>
      </c>
      <c r="K13" t="s">
        <v>150</v>
      </c>
      <c r="L13">
        <v>1480</v>
      </c>
      <c r="N13">
        <v>1013</v>
      </c>
      <c r="O13" t="s">
        <v>124</v>
      </c>
      <c r="P13" t="s">
        <v>125</v>
      </c>
      <c r="Q13">
        <v>1</v>
      </c>
      <c r="X13">
        <v>0.01</v>
      </c>
      <c r="Y13">
        <v>0</v>
      </c>
      <c r="Z13">
        <v>87.17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26</v>
      </c>
      <c r="AG13">
        <v>0.003</v>
      </c>
      <c r="AH13">
        <v>2</v>
      </c>
      <c r="AI13">
        <v>10649184</v>
      </c>
      <c r="AJ13">
        <v>16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">
      <c r="A14">
        <f>ROW(Source!A35)</f>
        <v>35</v>
      </c>
      <c r="B14">
        <v>10649459</v>
      </c>
      <c r="C14">
        <v>10649458</v>
      </c>
      <c r="D14">
        <v>121657</v>
      </c>
      <c r="E14">
        <v>1</v>
      </c>
      <c r="F14">
        <v>1</v>
      </c>
      <c r="G14">
        <v>1</v>
      </c>
      <c r="H14">
        <v>1</v>
      </c>
      <c r="I14" t="s">
        <v>151</v>
      </c>
      <c r="K14" t="s">
        <v>152</v>
      </c>
      <c r="L14">
        <v>1369</v>
      </c>
      <c r="N14">
        <v>1013</v>
      </c>
      <c r="O14" t="s">
        <v>118</v>
      </c>
      <c r="P14" t="s">
        <v>118</v>
      </c>
      <c r="Q14">
        <v>1</v>
      </c>
      <c r="X14">
        <v>5</v>
      </c>
      <c r="Y14">
        <v>0</v>
      </c>
      <c r="Z14">
        <v>0</v>
      </c>
      <c r="AA14">
        <v>0</v>
      </c>
      <c r="AB14">
        <v>9.57</v>
      </c>
      <c r="AC14">
        <v>0</v>
      </c>
      <c r="AD14">
        <v>1</v>
      </c>
      <c r="AE14">
        <v>1</v>
      </c>
      <c r="AF14" t="s">
        <v>26</v>
      </c>
      <c r="AG14">
        <v>1.5</v>
      </c>
      <c r="AH14">
        <v>2</v>
      </c>
      <c r="AI14">
        <v>10649459</v>
      </c>
      <c r="AJ14">
        <v>18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">
      <c r="A15">
        <f>ROW(Source!A35)</f>
        <v>35</v>
      </c>
      <c r="B15">
        <v>10649460</v>
      </c>
      <c r="C15">
        <v>10649458</v>
      </c>
      <c r="D15">
        <v>1471034</v>
      </c>
      <c r="E15">
        <v>1</v>
      </c>
      <c r="F15">
        <v>1</v>
      </c>
      <c r="G15">
        <v>1</v>
      </c>
      <c r="H15">
        <v>2</v>
      </c>
      <c r="I15" t="s">
        <v>153</v>
      </c>
      <c r="J15" t="s">
        <v>154</v>
      </c>
      <c r="K15" t="s">
        <v>155</v>
      </c>
      <c r="L15">
        <v>1480</v>
      </c>
      <c r="N15">
        <v>1013</v>
      </c>
      <c r="O15" t="s">
        <v>124</v>
      </c>
      <c r="P15" t="s">
        <v>125</v>
      </c>
      <c r="Q15">
        <v>1</v>
      </c>
      <c r="X15">
        <v>0.13</v>
      </c>
      <c r="Y15">
        <v>0</v>
      </c>
      <c r="Z15">
        <v>1.95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26</v>
      </c>
      <c r="AG15">
        <v>0.039</v>
      </c>
      <c r="AH15">
        <v>2</v>
      </c>
      <c r="AI15">
        <v>10649460</v>
      </c>
      <c r="AJ15">
        <v>19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">
      <c r="A16">
        <f>ROW(Source!A35)</f>
        <v>35</v>
      </c>
      <c r="B16">
        <v>10649461</v>
      </c>
      <c r="C16">
        <v>10649458</v>
      </c>
      <c r="D16">
        <v>1400331</v>
      </c>
      <c r="E16">
        <v>1</v>
      </c>
      <c r="F16">
        <v>1</v>
      </c>
      <c r="G16">
        <v>1</v>
      </c>
      <c r="H16">
        <v>3</v>
      </c>
      <c r="I16" t="s">
        <v>156</v>
      </c>
      <c r="J16" t="s">
        <v>157</v>
      </c>
      <c r="K16" t="s">
        <v>158</v>
      </c>
      <c r="L16">
        <v>1348</v>
      </c>
      <c r="N16">
        <v>1009</v>
      </c>
      <c r="O16" t="s">
        <v>129</v>
      </c>
      <c r="P16" t="s">
        <v>129</v>
      </c>
      <c r="Q16">
        <v>1000</v>
      </c>
      <c r="X16">
        <v>2E-05</v>
      </c>
      <c r="Y16">
        <v>729.98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2E-05</v>
      </c>
      <c r="AH16">
        <v>2</v>
      </c>
      <c r="AI16">
        <v>10649461</v>
      </c>
      <c r="AJ16">
        <v>20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">
      <c r="A17">
        <f>ROW(Source!A35)</f>
        <v>35</v>
      </c>
      <c r="B17">
        <v>10649462</v>
      </c>
      <c r="C17">
        <v>10649458</v>
      </c>
      <c r="D17">
        <v>1404454</v>
      </c>
      <c r="E17">
        <v>1</v>
      </c>
      <c r="F17">
        <v>1</v>
      </c>
      <c r="G17">
        <v>1</v>
      </c>
      <c r="H17">
        <v>3</v>
      </c>
      <c r="I17" t="s">
        <v>159</v>
      </c>
      <c r="J17" t="s">
        <v>160</v>
      </c>
      <c r="K17" t="s">
        <v>161</v>
      </c>
      <c r="L17">
        <v>1346</v>
      </c>
      <c r="N17">
        <v>1009</v>
      </c>
      <c r="O17" t="s">
        <v>135</v>
      </c>
      <c r="P17" t="s">
        <v>135</v>
      </c>
      <c r="Q17">
        <v>1</v>
      </c>
      <c r="X17">
        <v>0.0016</v>
      </c>
      <c r="Y17">
        <v>27.74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0.0016</v>
      </c>
      <c r="AH17">
        <v>2</v>
      </c>
      <c r="AI17">
        <v>10649462</v>
      </c>
      <c r="AJ17">
        <v>21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">
      <c r="A18">
        <f>ROW(Source!A35)</f>
        <v>35</v>
      </c>
      <c r="B18">
        <v>10649463</v>
      </c>
      <c r="C18">
        <v>10649458</v>
      </c>
      <c r="D18">
        <v>1404824</v>
      </c>
      <c r="E18">
        <v>1</v>
      </c>
      <c r="F18">
        <v>1</v>
      </c>
      <c r="G18">
        <v>1</v>
      </c>
      <c r="H18">
        <v>3</v>
      </c>
      <c r="I18" t="s">
        <v>162</v>
      </c>
      <c r="J18" t="s">
        <v>163</v>
      </c>
      <c r="K18" t="s">
        <v>164</v>
      </c>
      <c r="L18">
        <v>1358</v>
      </c>
      <c r="N18">
        <v>1010</v>
      </c>
      <c r="O18" t="s">
        <v>165</v>
      </c>
      <c r="P18" t="s">
        <v>165</v>
      </c>
      <c r="Q18">
        <v>10</v>
      </c>
      <c r="X18">
        <v>0.3</v>
      </c>
      <c r="Y18">
        <v>8.3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0.3</v>
      </c>
      <c r="AH18">
        <v>2</v>
      </c>
      <c r="AI18">
        <v>10649463</v>
      </c>
      <c r="AJ18">
        <v>22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">
      <c r="A19">
        <f>ROW(Source!A35)</f>
        <v>35</v>
      </c>
      <c r="B19">
        <v>10649464</v>
      </c>
      <c r="C19">
        <v>10649458</v>
      </c>
      <c r="D19">
        <v>1452252</v>
      </c>
      <c r="E19">
        <v>1</v>
      </c>
      <c r="F19">
        <v>1</v>
      </c>
      <c r="G19">
        <v>1</v>
      </c>
      <c r="H19">
        <v>3</v>
      </c>
      <c r="I19" t="s">
        <v>166</v>
      </c>
      <c r="J19" t="s">
        <v>167</v>
      </c>
      <c r="K19" t="s">
        <v>168</v>
      </c>
      <c r="L19">
        <v>1346</v>
      </c>
      <c r="N19">
        <v>1009</v>
      </c>
      <c r="O19" t="s">
        <v>135</v>
      </c>
      <c r="P19" t="s">
        <v>135</v>
      </c>
      <c r="Q19">
        <v>1</v>
      </c>
      <c r="X19">
        <v>0.016</v>
      </c>
      <c r="Y19">
        <v>65.75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0.016</v>
      </c>
      <c r="AH19">
        <v>2</v>
      </c>
      <c r="AI19">
        <v>10649464</v>
      </c>
      <c r="AJ19">
        <v>23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">
      <c r="A20">
        <f>ROW(Source!A39)</f>
        <v>39</v>
      </c>
      <c r="B20">
        <v>10649223</v>
      </c>
      <c r="C20">
        <v>10649222</v>
      </c>
      <c r="D20">
        <v>121615</v>
      </c>
      <c r="E20">
        <v>1</v>
      </c>
      <c r="F20">
        <v>1</v>
      </c>
      <c r="G20">
        <v>1</v>
      </c>
      <c r="H20">
        <v>1</v>
      </c>
      <c r="I20" t="s">
        <v>169</v>
      </c>
      <c r="K20" t="s">
        <v>170</v>
      </c>
      <c r="L20">
        <v>1369</v>
      </c>
      <c r="N20">
        <v>1013</v>
      </c>
      <c r="O20" t="s">
        <v>118</v>
      </c>
      <c r="P20" t="s">
        <v>118</v>
      </c>
      <c r="Q20">
        <v>1</v>
      </c>
      <c r="X20">
        <v>1.03</v>
      </c>
      <c r="Y20">
        <v>0</v>
      </c>
      <c r="Z20">
        <v>0</v>
      </c>
      <c r="AA20">
        <v>0</v>
      </c>
      <c r="AB20">
        <v>8.09</v>
      </c>
      <c r="AC20">
        <v>0</v>
      </c>
      <c r="AD20">
        <v>1</v>
      </c>
      <c r="AE20">
        <v>1</v>
      </c>
      <c r="AF20" t="s">
        <v>26</v>
      </c>
      <c r="AG20">
        <v>0.309</v>
      </c>
      <c r="AH20">
        <v>2</v>
      </c>
      <c r="AI20">
        <v>10649223</v>
      </c>
      <c r="AJ20">
        <v>27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">
      <c r="A21">
        <f>ROW(Source!A39)</f>
        <v>39</v>
      </c>
      <c r="B21">
        <v>10649224</v>
      </c>
      <c r="C21">
        <v>10649222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36</v>
      </c>
      <c r="K21" t="s">
        <v>119</v>
      </c>
      <c r="L21">
        <v>608254</v>
      </c>
      <c r="N21">
        <v>1013</v>
      </c>
      <c r="O21" t="s">
        <v>120</v>
      </c>
      <c r="P21" t="s">
        <v>120</v>
      </c>
      <c r="Q21">
        <v>1</v>
      </c>
      <c r="X21">
        <v>0.16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26</v>
      </c>
      <c r="AG21">
        <v>0.048</v>
      </c>
      <c r="AH21">
        <v>2</v>
      </c>
      <c r="AI21">
        <v>10649224</v>
      </c>
      <c r="AJ21">
        <v>28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">
      <c r="A22">
        <f>ROW(Source!A39)</f>
        <v>39</v>
      </c>
      <c r="B22">
        <v>10649225</v>
      </c>
      <c r="C22">
        <v>10649222</v>
      </c>
      <c r="D22">
        <v>1471980</v>
      </c>
      <c r="E22">
        <v>1</v>
      </c>
      <c r="F22">
        <v>1</v>
      </c>
      <c r="G22">
        <v>1</v>
      </c>
      <c r="H22">
        <v>2</v>
      </c>
      <c r="I22" t="s">
        <v>148</v>
      </c>
      <c r="J22" t="s">
        <v>149</v>
      </c>
      <c r="K22" t="s">
        <v>150</v>
      </c>
      <c r="L22">
        <v>1480</v>
      </c>
      <c r="N22">
        <v>1013</v>
      </c>
      <c r="O22" t="s">
        <v>124</v>
      </c>
      <c r="P22" t="s">
        <v>125</v>
      </c>
      <c r="Q22">
        <v>1</v>
      </c>
      <c r="X22">
        <v>0.16</v>
      </c>
      <c r="Y22">
        <v>0</v>
      </c>
      <c r="Z22">
        <v>87.17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26</v>
      </c>
      <c r="AG22">
        <v>0.048</v>
      </c>
      <c r="AH22">
        <v>2</v>
      </c>
      <c r="AI22">
        <v>10649225</v>
      </c>
      <c r="AJ22">
        <v>29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">
      <c r="A23">
        <f>ROW(Source!A42)</f>
        <v>42</v>
      </c>
      <c r="B23">
        <v>10649470</v>
      </c>
      <c r="C23">
        <v>10649469</v>
      </c>
      <c r="D23">
        <v>121675</v>
      </c>
      <c r="E23">
        <v>1</v>
      </c>
      <c r="F23">
        <v>1</v>
      </c>
      <c r="G23">
        <v>1</v>
      </c>
      <c r="H23">
        <v>1</v>
      </c>
      <c r="I23" t="s">
        <v>116</v>
      </c>
      <c r="K23" t="s">
        <v>117</v>
      </c>
      <c r="L23">
        <v>1369</v>
      </c>
      <c r="N23">
        <v>1013</v>
      </c>
      <c r="O23" t="s">
        <v>118</v>
      </c>
      <c r="P23" t="s">
        <v>118</v>
      </c>
      <c r="Q23">
        <v>1</v>
      </c>
      <c r="X23">
        <v>23.2</v>
      </c>
      <c r="Y23">
        <v>0</v>
      </c>
      <c r="Z23">
        <v>0</v>
      </c>
      <c r="AA23">
        <v>0</v>
      </c>
      <c r="AB23">
        <v>10.47</v>
      </c>
      <c r="AC23">
        <v>0</v>
      </c>
      <c r="AD23">
        <v>1</v>
      </c>
      <c r="AE23">
        <v>1</v>
      </c>
      <c r="AF23" t="s">
        <v>72</v>
      </c>
      <c r="AG23">
        <v>2.32</v>
      </c>
      <c r="AH23">
        <v>2</v>
      </c>
      <c r="AI23">
        <v>10649470</v>
      </c>
      <c r="AJ23">
        <v>32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">
      <c r="A24">
        <f>ROW(Source!A42)</f>
        <v>42</v>
      </c>
      <c r="B24">
        <v>10649471</v>
      </c>
      <c r="C24">
        <v>10649469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36</v>
      </c>
      <c r="K24" t="s">
        <v>119</v>
      </c>
      <c r="L24">
        <v>608254</v>
      </c>
      <c r="N24">
        <v>1013</v>
      </c>
      <c r="O24" t="s">
        <v>120</v>
      </c>
      <c r="P24" t="s">
        <v>120</v>
      </c>
      <c r="Q24">
        <v>1</v>
      </c>
      <c r="X24">
        <v>1.84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72</v>
      </c>
      <c r="AG24">
        <v>0.18400000000000002</v>
      </c>
      <c r="AH24">
        <v>2</v>
      </c>
      <c r="AI24">
        <v>10649471</v>
      </c>
      <c r="AJ24">
        <v>33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">
      <c r="A25">
        <f>ROW(Source!A42)</f>
        <v>42</v>
      </c>
      <c r="B25">
        <v>10649472</v>
      </c>
      <c r="C25">
        <v>10649469</v>
      </c>
      <c r="D25">
        <v>1467496</v>
      </c>
      <c r="E25">
        <v>1</v>
      </c>
      <c r="F25">
        <v>1</v>
      </c>
      <c r="G25">
        <v>1</v>
      </c>
      <c r="H25">
        <v>2</v>
      </c>
      <c r="I25" t="s">
        <v>171</v>
      </c>
      <c r="J25" t="s">
        <v>172</v>
      </c>
      <c r="K25" t="s">
        <v>173</v>
      </c>
      <c r="L25">
        <v>1368</v>
      </c>
      <c r="N25">
        <v>1011</v>
      </c>
      <c r="O25" t="s">
        <v>174</v>
      </c>
      <c r="P25" t="s">
        <v>174</v>
      </c>
      <c r="Q25">
        <v>1</v>
      </c>
      <c r="X25">
        <v>1.82</v>
      </c>
      <c r="Y25">
        <v>0</v>
      </c>
      <c r="Z25">
        <v>100.01</v>
      </c>
      <c r="AA25">
        <v>10.06</v>
      </c>
      <c r="AB25">
        <v>0</v>
      </c>
      <c r="AC25">
        <v>0</v>
      </c>
      <c r="AD25">
        <v>1</v>
      </c>
      <c r="AE25">
        <v>0</v>
      </c>
      <c r="AF25" t="s">
        <v>72</v>
      </c>
      <c r="AG25">
        <v>0.18200000000000002</v>
      </c>
      <c r="AH25">
        <v>2</v>
      </c>
      <c r="AI25">
        <v>10649472</v>
      </c>
      <c r="AJ25">
        <v>34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">
      <c r="A26">
        <f>ROW(Source!A42)</f>
        <v>42</v>
      </c>
      <c r="B26">
        <v>10649473</v>
      </c>
      <c r="C26">
        <v>10649469</v>
      </c>
      <c r="D26">
        <v>1471980</v>
      </c>
      <c r="E26">
        <v>1</v>
      </c>
      <c r="F26">
        <v>1</v>
      </c>
      <c r="G26">
        <v>1</v>
      </c>
      <c r="H26">
        <v>2</v>
      </c>
      <c r="I26" t="s">
        <v>148</v>
      </c>
      <c r="J26" t="s">
        <v>149</v>
      </c>
      <c r="K26" t="s">
        <v>150</v>
      </c>
      <c r="L26">
        <v>1480</v>
      </c>
      <c r="N26">
        <v>1013</v>
      </c>
      <c r="O26" t="s">
        <v>124</v>
      </c>
      <c r="P26" t="s">
        <v>125</v>
      </c>
      <c r="Q26">
        <v>1</v>
      </c>
      <c r="X26">
        <v>0.02</v>
      </c>
      <c r="Y26">
        <v>0</v>
      </c>
      <c r="Z26">
        <v>87.17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72</v>
      </c>
      <c r="AG26">
        <v>0.002</v>
      </c>
      <c r="AH26">
        <v>2</v>
      </c>
      <c r="AI26">
        <v>10649473</v>
      </c>
      <c r="AJ26">
        <v>35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">
      <c r="A27">
        <f>ROW(Source!A42)</f>
        <v>42</v>
      </c>
      <c r="B27">
        <v>10649474</v>
      </c>
      <c r="C27">
        <v>10649469</v>
      </c>
      <c r="D27">
        <v>1412780</v>
      </c>
      <c r="E27">
        <v>1</v>
      </c>
      <c r="F27">
        <v>1</v>
      </c>
      <c r="G27">
        <v>1</v>
      </c>
      <c r="H27">
        <v>3</v>
      </c>
      <c r="I27" t="s">
        <v>136</v>
      </c>
      <c r="J27" t="s">
        <v>137</v>
      </c>
      <c r="K27" t="s">
        <v>138</v>
      </c>
      <c r="L27">
        <v>1355</v>
      </c>
      <c r="N27">
        <v>1010</v>
      </c>
      <c r="O27" t="s">
        <v>139</v>
      </c>
      <c r="P27" t="s">
        <v>139</v>
      </c>
      <c r="Q27">
        <v>100</v>
      </c>
      <c r="X27">
        <v>0.15</v>
      </c>
      <c r="Y27">
        <v>30.74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0.15</v>
      </c>
      <c r="AH27">
        <v>2</v>
      </c>
      <c r="AI27">
        <v>10649474</v>
      </c>
      <c r="AJ27">
        <v>36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">
      <c r="A28">
        <f>ROW(Source!A42)</f>
        <v>42</v>
      </c>
      <c r="B28">
        <v>10649475</v>
      </c>
      <c r="C28">
        <v>10649469</v>
      </c>
      <c r="D28">
        <v>1444062</v>
      </c>
      <c r="E28">
        <v>1</v>
      </c>
      <c r="F28">
        <v>1</v>
      </c>
      <c r="G28">
        <v>1</v>
      </c>
      <c r="H28">
        <v>3</v>
      </c>
      <c r="I28" t="s">
        <v>175</v>
      </c>
      <c r="J28" t="s">
        <v>176</v>
      </c>
      <c r="K28" t="s">
        <v>177</v>
      </c>
      <c r="L28">
        <v>1358</v>
      </c>
      <c r="N28">
        <v>1010</v>
      </c>
      <c r="O28" t="s">
        <v>165</v>
      </c>
      <c r="P28" t="s">
        <v>165</v>
      </c>
      <c r="Q28">
        <v>10</v>
      </c>
      <c r="X28">
        <v>5</v>
      </c>
      <c r="Y28">
        <v>17.85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5</v>
      </c>
      <c r="AH28">
        <v>2</v>
      </c>
      <c r="AI28">
        <v>10649475</v>
      </c>
      <c r="AJ28">
        <v>37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">
      <c r="A29">
        <f>ROW(Source!A42)</f>
        <v>42</v>
      </c>
      <c r="B29">
        <v>10649476</v>
      </c>
      <c r="C29">
        <v>10649469</v>
      </c>
      <c r="D29">
        <v>1466443</v>
      </c>
      <c r="E29">
        <v>1</v>
      </c>
      <c r="F29">
        <v>1</v>
      </c>
      <c r="G29">
        <v>1</v>
      </c>
      <c r="H29">
        <v>3</v>
      </c>
      <c r="I29" t="s">
        <v>126</v>
      </c>
      <c r="J29" t="s">
        <v>127</v>
      </c>
      <c r="K29" t="s">
        <v>128</v>
      </c>
      <c r="L29">
        <v>1348</v>
      </c>
      <c r="N29">
        <v>1009</v>
      </c>
      <c r="O29" t="s">
        <v>129</v>
      </c>
      <c r="P29" t="s">
        <v>129</v>
      </c>
      <c r="Q29">
        <v>1000</v>
      </c>
      <c r="X29">
        <v>0.03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G29">
        <v>0.03</v>
      </c>
      <c r="AH29">
        <v>2</v>
      </c>
      <c r="AI29">
        <v>10649476</v>
      </c>
      <c r="AJ29">
        <v>38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">
      <c r="A30">
        <f>ROW(Source!A44)</f>
        <v>44</v>
      </c>
      <c r="B30">
        <v>10649481</v>
      </c>
      <c r="C30">
        <v>10649480</v>
      </c>
      <c r="D30">
        <v>121675</v>
      </c>
      <c r="E30">
        <v>1</v>
      </c>
      <c r="F30">
        <v>1</v>
      </c>
      <c r="G30">
        <v>1</v>
      </c>
      <c r="H30">
        <v>1</v>
      </c>
      <c r="I30" t="s">
        <v>116</v>
      </c>
      <c r="K30" t="s">
        <v>117</v>
      </c>
      <c r="L30">
        <v>1369</v>
      </c>
      <c r="N30">
        <v>1013</v>
      </c>
      <c r="O30" t="s">
        <v>118</v>
      </c>
      <c r="P30" t="s">
        <v>118</v>
      </c>
      <c r="Q30">
        <v>1</v>
      </c>
      <c r="X30">
        <v>23.2</v>
      </c>
      <c r="Y30">
        <v>0</v>
      </c>
      <c r="Z30">
        <v>0</v>
      </c>
      <c r="AA30">
        <v>0</v>
      </c>
      <c r="AB30">
        <v>10.47</v>
      </c>
      <c r="AC30">
        <v>0</v>
      </c>
      <c r="AD30">
        <v>1</v>
      </c>
      <c r="AE30">
        <v>1</v>
      </c>
      <c r="AF30" t="s">
        <v>72</v>
      </c>
      <c r="AG30">
        <v>2.32</v>
      </c>
      <c r="AH30">
        <v>2</v>
      </c>
      <c r="AI30">
        <v>10649481</v>
      </c>
      <c r="AJ30">
        <v>40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">
      <c r="A31">
        <f>ROW(Source!A44)</f>
        <v>44</v>
      </c>
      <c r="B31">
        <v>10649482</v>
      </c>
      <c r="C31">
        <v>10649480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36</v>
      </c>
      <c r="K31" t="s">
        <v>119</v>
      </c>
      <c r="L31">
        <v>608254</v>
      </c>
      <c r="N31">
        <v>1013</v>
      </c>
      <c r="O31" t="s">
        <v>120</v>
      </c>
      <c r="P31" t="s">
        <v>120</v>
      </c>
      <c r="Q31">
        <v>1</v>
      </c>
      <c r="X31">
        <v>1.84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72</v>
      </c>
      <c r="AG31">
        <v>0.18400000000000002</v>
      </c>
      <c r="AH31">
        <v>2</v>
      </c>
      <c r="AI31">
        <v>10649482</v>
      </c>
      <c r="AJ31">
        <v>41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">
      <c r="A32">
        <f>ROW(Source!A44)</f>
        <v>44</v>
      </c>
      <c r="B32">
        <v>10649483</v>
      </c>
      <c r="C32">
        <v>10649480</v>
      </c>
      <c r="D32">
        <v>1467496</v>
      </c>
      <c r="E32">
        <v>1</v>
      </c>
      <c r="F32">
        <v>1</v>
      </c>
      <c r="G32">
        <v>1</v>
      </c>
      <c r="H32">
        <v>2</v>
      </c>
      <c r="I32" t="s">
        <v>171</v>
      </c>
      <c r="J32" t="s">
        <v>172</v>
      </c>
      <c r="K32" t="s">
        <v>173</v>
      </c>
      <c r="L32">
        <v>1368</v>
      </c>
      <c r="N32">
        <v>1011</v>
      </c>
      <c r="O32" t="s">
        <v>174</v>
      </c>
      <c r="P32" t="s">
        <v>174</v>
      </c>
      <c r="Q32">
        <v>1</v>
      </c>
      <c r="X32">
        <v>1.82</v>
      </c>
      <c r="Y32">
        <v>0</v>
      </c>
      <c r="Z32">
        <v>100.01</v>
      </c>
      <c r="AA32">
        <v>10.06</v>
      </c>
      <c r="AB32">
        <v>0</v>
      </c>
      <c r="AC32">
        <v>0</v>
      </c>
      <c r="AD32">
        <v>1</v>
      </c>
      <c r="AE32">
        <v>0</v>
      </c>
      <c r="AF32" t="s">
        <v>72</v>
      </c>
      <c r="AG32">
        <v>0.18200000000000002</v>
      </c>
      <c r="AH32">
        <v>2</v>
      </c>
      <c r="AI32">
        <v>10649483</v>
      </c>
      <c r="AJ32">
        <v>42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">
      <c r="A33">
        <f>ROW(Source!A44)</f>
        <v>44</v>
      </c>
      <c r="B33">
        <v>10649484</v>
      </c>
      <c r="C33">
        <v>10649480</v>
      </c>
      <c r="D33">
        <v>1471980</v>
      </c>
      <c r="E33">
        <v>1</v>
      </c>
      <c r="F33">
        <v>1</v>
      </c>
      <c r="G33">
        <v>1</v>
      </c>
      <c r="H33">
        <v>2</v>
      </c>
      <c r="I33" t="s">
        <v>148</v>
      </c>
      <c r="J33" t="s">
        <v>149</v>
      </c>
      <c r="K33" t="s">
        <v>150</v>
      </c>
      <c r="L33">
        <v>1480</v>
      </c>
      <c r="N33">
        <v>1013</v>
      </c>
      <c r="O33" t="s">
        <v>124</v>
      </c>
      <c r="P33" t="s">
        <v>125</v>
      </c>
      <c r="Q33">
        <v>1</v>
      </c>
      <c r="X33">
        <v>0.02</v>
      </c>
      <c r="Y33">
        <v>0</v>
      </c>
      <c r="Z33">
        <v>87.17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72</v>
      </c>
      <c r="AG33">
        <v>0.002</v>
      </c>
      <c r="AH33">
        <v>2</v>
      </c>
      <c r="AI33">
        <v>10649484</v>
      </c>
      <c r="AJ33">
        <v>43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">
      <c r="A34">
        <f>ROW(Source!A44)</f>
        <v>44</v>
      </c>
      <c r="B34">
        <v>10649485</v>
      </c>
      <c r="C34">
        <v>10649480</v>
      </c>
      <c r="D34">
        <v>1412780</v>
      </c>
      <c r="E34">
        <v>1</v>
      </c>
      <c r="F34">
        <v>1</v>
      </c>
      <c r="G34">
        <v>1</v>
      </c>
      <c r="H34">
        <v>3</v>
      </c>
      <c r="I34" t="s">
        <v>136</v>
      </c>
      <c r="J34" t="s">
        <v>137</v>
      </c>
      <c r="K34" t="s">
        <v>138</v>
      </c>
      <c r="L34">
        <v>1355</v>
      </c>
      <c r="N34">
        <v>1010</v>
      </c>
      <c r="O34" t="s">
        <v>139</v>
      </c>
      <c r="P34" t="s">
        <v>139</v>
      </c>
      <c r="Q34">
        <v>100</v>
      </c>
      <c r="X34">
        <v>0.15</v>
      </c>
      <c r="Y34">
        <v>30.74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0.15</v>
      </c>
      <c r="AH34">
        <v>2</v>
      </c>
      <c r="AI34">
        <v>10649485</v>
      </c>
      <c r="AJ34">
        <v>44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">
      <c r="A35">
        <f>ROW(Source!A44)</f>
        <v>44</v>
      </c>
      <c r="B35">
        <v>10649486</v>
      </c>
      <c r="C35">
        <v>10649480</v>
      </c>
      <c r="D35">
        <v>1444062</v>
      </c>
      <c r="E35">
        <v>1</v>
      </c>
      <c r="F35">
        <v>1</v>
      </c>
      <c r="G35">
        <v>1</v>
      </c>
      <c r="H35">
        <v>3</v>
      </c>
      <c r="I35" t="s">
        <v>175</v>
      </c>
      <c r="J35" t="s">
        <v>176</v>
      </c>
      <c r="K35" t="s">
        <v>177</v>
      </c>
      <c r="L35">
        <v>1358</v>
      </c>
      <c r="N35">
        <v>1010</v>
      </c>
      <c r="O35" t="s">
        <v>165</v>
      </c>
      <c r="P35" t="s">
        <v>165</v>
      </c>
      <c r="Q35">
        <v>10</v>
      </c>
      <c r="X35">
        <v>5</v>
      </c>
      <c r="Y35">
        <v>17.85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5</v>
      </c>
      <c r="AH35">
        <v>2</v>
      </c>
      <c r="AI35">
        <v>10649486</v>
      </c>
      <c r="AJ35">
        <v>45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">
      <c r="A36">
        <f>ROW(Source!A44)</f>
        <v>44</v>
      </c>
      <c r="B36">
        <v>10649487</v>
      </c>
      <c r="C36">
        <v>10649480</v>
      </c>
      <c r="D36">
        <v>1466443</v>
      </c>
      <c r="E36">
        <v>1</v>
      </c>
      <c r="F36">
        <v>1</v>
      </c>
      <c r="G36">
        <v>1</v>
      </c>
      <c r="H36">
        <v>3</v>
      </c>
      <c r="I36" t="s">
        <v>126</v>
      </c>
      <c r="J36" t="s">
        <v>127</v>
      </c>
      <c r="K36" t="s">
        <v>128</v>
      </c>
      <c r="L36">
        <v>1348</v>
      </c>
      <c r="N36">
        <v>1009</v>
      </c>
      <c r="O36" t="s">
        <v>129</v>
      </c>
      <c r="P36" t="s">
        <v>129</v>
      </c>
      <c r="Q36">
        <v>1000</v>
      </c>
      <c r="X36">
        <v>0.03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0</v>
      </c>
      <c r="AG36">
        <v>0.03</v>
      </c>
      <c r="AH36">
        <v>2</v>
      </c>
      <c r="AI36">
        <v>10649487</v>
      </c>
      <c r="AJ36">
        <v>46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">
      <c r="A37">
        <f>ROW(Source!A46)</f>
        <v>46</v>
      </c>
      <c r="B37">
        <v>10649269</v>
      </c>
      <c r="C37">
        <v>10649268</v>
      </c>
      <c r="D37">
        <v>121639</v>
      </c>
      <c r="E37">
        <v>1</v>
      </c>
      <c r="F37">
        <v>1</v>
      </c>
      <c r="G37">
        <v>1</v>
      </c>
      <c r="H37">
        <v>1</v>
      </c>
      <c r="I37" t="s">
        <v>178</v>
      </c>
      <c r="K37" t="s">
        <v>179</v>
      </c>
      <c r="L37">
        <v>1369</v>
      </c>
      <c r="N37">
        <v>1013</v>
      </c>
      <c r="O37" t="s">
        <v>118</v>
      </c>
      <c r="P37" t="s">
        <v>118</v>
      </c>
      <c r="Q37">
        <v>1</v>
      </c>
      <c r="X37">
        <v>3.52</v>
      </c>
      <c r="Y37">
        <v>0</v>
      </c>
      <c r="Z37">
        <v>0</v>
      </c>
      <c r="AA37">
        <v>0</v>
      </c>
      <c r="AB37">
        <v>8.82</v>
      </c>
      <c r="AC37">
        <v>0</v>
      </c>
      <c r="AD37">
        <v>1</v>
      </c>
      <c r="AE37">
        <v>1</v>
      </c>
      <c r="AF37" t="s">
        <v>83</v>
      </c>
      <c r="AG37">
        <v>0.7040000000000001</v>
      </c>
      <c r="AH37">
        <v>2</v>
      </c>
      <c r="AI37">
        <v>10649269</v>
      </c>
      <c r="AJ37">
        <v>48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">
      <c r="A38">
        <f>ROW(Source!A46)</f>
        <v>46</v>
      </c>
      <c r="B38">
        <v>10649270</v>
      </c>
      <c r="C38">
        <v>10649268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36</v>
      </c>
      <c r="K38" t="s">
        <v>119</v>
      </c>
      <c r="L38">
        <v>608254</v>
      </c>
      <c r="N38">
        <v>1013</v>
      </c>
      <c r="O38" t="s">
        <v>120</v>
      </c>
      <c r="P38" t="s">
        <v>120</v>
      </c>
      <c r="Q38">
        <v>1</v>
      </c>
      <c r="X38">
        <v>1.58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83</v>
      </c>
      <c r="AG38">
        <v>0.31600000000000006</v>
      </c>
      <c r="AH38">
        <v>2</v>
      </c>
      <c r="AI38">
        <v>10649270</v>
      </c>
      <c r="AJ38">
        <v>49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">
      <c r="A39">
        <f>ROW(Source!A46)</f>
        <v>46</v>
      </c>
      <c r="B39">
        <v>10649271</v>
      </c>
      <c r="C39">
        <v>10649268</v>
      </c>
      <c r="D39">
        <v>1466783</v>
      </c>
      <c r="E39">
        <v>1</v>
      </c>
      <c r="F39">
        <v>1</v>
      </c>
      <c r="G39">
        <v>1</v>
      </c>
      <c r="H39">
        <v>2</v>
      </c>
      <c r="I39" t="s">
        <v>180</v>
      </c>
      <c r="J39" t="s">
        <v>181</v>
      </c>
      <c r="K39" t="s">
        <v>182</v>
      </c>
      <c r="L39">
        <v>1480</v>
      </c>
      <c r="N39">
        <v>1013</v>
      </c>
      <c r="O39" t="s">
        <v>124</v>
      </c>
      <c r="P39" t="s">
        <v>125</v>
      </c>
      <c r="Q39">
        <v>1</v>
      </c>
      <c r="X39">
        <v>0.01</v>
      </c>
      <c r="Y39">
        <v>0</v>
      </c>
      <c r="Z39">
        <v>134.65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83</v>
      </c>
      <c r="AG39">
        <v>0.002</v>
      </c>
      <c r="AH39">
        <v>2</v>
      </c>
      <c r="AI39">
        <v>10649271</v>
      </c>
      <c r="AJ39">
        <v>50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">
      <c r="A40">
        <f>ROW(Source!A46)</f>
        <v>46</v>
      </c>
      <c r="B40">
        <v>10649272</v>
      </c>
      <c r="C40">
        <v>10649268</v>
      </c>
      <c r="D40">
        <v>1467145</v>
      </c>
      <c r="E40">
        <v>1</v>
      </c>
      <c r="F40">
        <v>1</v>
      </c>
      <c r="G40">
        <v>1</v>
      </c>
      <c r="H40">
        <v>2</v>
      </c>
      <c r="I40" t="s">
        <v>183</v>
      </c>
      <c r="J40" t="s">
        <v>184</v>
      </c>
      <c r="K40" t="s">
        <v>185</v>
      </c>
      <c r="L40">
        <v>1368</v>
      </c>
      <c r="N40">
        <v>1011</v>
      </c>
      <c r="O40" t="s">
        <v>174</v>
      </c>
      <c r="P40" t="s">
        <v>174</v>
      </c>
      <c r="Q40">
        <v>1</v>
      </c>
      <c r="X40">
        <v>1.56</v>
      </c>
      <c r="Y40">
        <v>0</v>
      </c>
      <c r="Z40">
        <v>31.14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83</v>
      </c>
      <c r="AG40">
        <v>0.31200000000000006</v>
      </c>
      <c r="AH40">
        <v>2</v>
      </c>
      <c r="AI40">
        <v>10649272</v>
      </c>
      <c r="AJ40">
        <v>51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">
      <c r="A41">
        <f>ROW(Source!A46)</f>
        <v>46</v>
      </c>
      <c r="B41">
        <v>10649273</v>
      </c>
      <c r="C41">
        <v>10649268</v>
      </c>
      <c r="D41">
        <v>1471982</v>
      </c>
      <c r="E41">
        <v>1</v>
      </c>
      <c r="F41">
        <v>1</v>
      </c>
      <c r="G41">
        <v>1</v>
      </c>
      <c r="H41">
        <v>2</v>
      </c>
      <c r="I41" t="s">
        <v>186</v>
      </c>
      <c r="J41" t="s">
        <v>187</v>
      </c>
      <c r="K41" t="s">
        <v>188</v>
      </c>
      <c r="L41">
        <v>1480</v>
      </c>
      <c r="N41">
        <v>1013</v>
      </c>
      <c r="O41" t="s">
        <v>124</v>
      </c>
      <c r="P41" t="s">
        <v>125</v>
      </c>
      <c r="Q41">
        <v>1</v>
      </c>
      <c r="X41">
        <v>0.01</v>
      </c>
      <c r="Y41">
        <v>0</v>
      </c>
      <c r="Z41">
        <v>107.3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83</v>
      </c>
      <c r="AG41">
        <v>0.002</v>
      </c>
      <c r="AH41">
        <v>2</v>
      </c>
      <c r="AI41">
        <v>10649273</v>
      </c>
      <c r="AJ41">
        <v>52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">
      <c r="A42">
        <f>ROW(Source!A46)</f>
        <v>46</v>
      </c>
      <c r="B42">
        <v>10649274</v>
      </c>
      <c r="C42">
        <v>10649268</v>
      </c>
      <c r="D42">
        <v>1405803</v>
      </c>
      <c r="E42">
        <v>1</v>
      </c>
      <c r="F42">
        <v>1</v>
      </c>
      <c r="G42">
        <v>1</v>
      </c>
      <c r="H42">
        <v>3</v>
      </c>
      <c r="I42" t="s">
        <v>189</v>
      </c>
      <c r="J42" t="s">
        <v>190</v>
      </c>
      <c r="K42" t="s">
        <v>191</v>
      </c>
      <c r="L42">
        <v>1346</v>
      </c>
      <c r="N42">
        <v>1009</v>
      </c>
      <c r="O42" t="s">
        <v>135</v>
      </c>
      <c r="P42" t="s">
        <v>135</v>
      </c>
      <c r="Q42">
        <v>1</v>
      </c>
      <c r="X42">
        <v>0.05</v>
      </c>
      <c r="Y42">
        <v>28.6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0.05</v>
      </c>
      <c r="AH42">
        <v>2</v>
      </c>
      <c r="AI42">
        <v>10649274</v>
      </c>
      <c r="AJ42">
        <v>53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">
      <c r="A43">
        <f>ROW(Source!A46)</f>
        <v>46</v>
      </c>
      <c r="B43">
        <v>10649275</v>
      </c>
      <c r="C43">
        <v>10649268</v>
      </c>
      <c r="D43">
        <v>1444168</v>
      </c>
      <c r="E43">
        <v>1</v>
      </c>
      <c r="F43">
        <v>1</v>
      </c>
      <c r="G43">
        <v>1</v>
      </c>
      <c r="H43">
        <v>3</v>
      </c>
      <c r="I43" t="s">
        <v>192</v>
      </c>
      <c r="J43" t="s">
        <v>193</v>
      </c>
      <c r="K43" t="s">
        <v>194</v>
      </c>
      <c r="L43">
        <v>1356</v>
      </c>
      <c r="N43">
        <v>1010</v>
      </c>
      <c r="O43" t="s">
        <v>195</v>
      </c>
      <c r="P43" t="s">
        <v>195</v>
      </c>
      <c r="Q43">
        <v>1000</v>
      </c>
      <c r="X43">
        <v>0.02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0.02</v>
      </c>
      <c r="AH43">
        <v>2</v>
      </c>
      <c r="AI43">
        <v>10649275</v>
      </c>
      <c r="AJ43">
        <v>54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">
      <c r="A44">
        <f>ROW(Source!A46)</f>
        <v>46</v>
      </c>
      <c r="B44">
        <v>10649276</v>
      </c>
      <c r="C44">
        <v>10649268</v>
      </c>
      <c r="D44">
        <v>1444364</v>
      </c>
      <c r="E44">
        <v>1</v>
      </c>
      <c r="F44">
        <v>1</v>
      </c>
      <c r="G44">
        <v>1</v>
      </c>
      <c r="H44">
        <v>3</v>
      </c>
      <c r="I44" t="s">
        <v>196</v>
      </c>
      <c r="J44" t="s">
        <v>197</v>
      </c>
      <c r="K44" t="s">
        <v>198</v>
      </c>
      <c r="L44">
        <v>1355</v>
      </c>
      <c r="N44">
        <v>1010</v>
      </c>
      <c r="O44" t="s">
        <v>139</v>
      </c>
      <c r="P44" t="s">
        <v>139</v>
      </c>
      <c r="Q44">
        <v>100</v>
      </c>
      <c r="X44">
        <v>0.05</v>
      </c>
      <c r="Y44">
        <v>142.5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0.05</v>
      </c>
      <c r="AH44">
        <v>2</v>
      </c>
      <c r="AI44">
        <v>10649276</v>
      </c>
      <c r="AJ44">
        <v>55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">
      <c r="A45">
        <f>ROW(Source!A46)</f>
        <v>46</v>
      </c>
      <c r="B45">
        <v>10649277</v>
      </c>
      <c r="C45">
        <v>10649268</v>
      </c>
      <c r="D45">
        <v>1444421</v>
      </c>
      <c r="E45">
        <v>1</v>
      </c>
      <c r="F45">
        <v>1</v>
      </c>
      <c r="G45">
        <v>1</v>
      </c>
      <c r="H45">
        <v>3</v>
      </c>
      <c r="I45" t="s">
        <v>199</v>
      </c>
      <c r="J45" t="s">
        <v>200</v>
      </c>
      <c r="K45" t="s">
        <v>201</v>
      </c>
      <c r="L45">
        <v>1308</v>
      </c>
      <c r="N45">
        <v>1003</v>
      </c>
      <c r="O45" t="s">
        <v>69</v>
      </c>
      <c r="P45" t="s">
        <v>69</v>
      </c>
      <c r="Q45">
        <v>100</v>
      </c>
      <c r="X45">
        <v>0.05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0.05</v>
      </c>
      <c r="AH45">
        <v>2</v>
      </c>
      <c r="AI45">
        <v>10649277</v>
      </c>
      <c r="AJ45">
        <v>56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">
      <c r="A46">
        <f>ROW(Source!A46)</f>
        <v>46</v>
      </c>
      <c r="B46">
        <v>10649278</v>
      </c>
      <c r="C46">
        <v>10649268</v>
      </c>
      <c r="D46">
        <v>1444475</v>
      </c>
      <c r="E46">
        <v>1</v>
      </c>
      <c r="F46">
        <v>1</v>
      </c>
      <c r="G46">
        <v>1</v>
      </c>
      <c r="H46">
        <v>3</v>
      </c>
      <c r="I46" t="s">
        <v>202</v>
      </c>
      <c r="J46" t="s">
        <v>203</v>
      </c>
      <c r="K46" t="s">
        <v>204</v>
      </c>
      <c r="L46">
        <v>1355</v>
      </c>
      <c r="N46">
        <v>1010</v>
      </c>
      <c r="O46" t="s">
        <v>139</v>
      </c>
      <c r="P46" t="s">
        <v>139</v>
      </c>
      <c r="Q46">
        <v>100</v>
      </c>
      <c r="X46">
        <v>0.26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0.26</v>
      </c>
      <c r="AH46">
        <v>2</v>
      </c>
      <c r="AI46">
        <v>10649278</v>
      </c>
      <c r="AJ46">
        <v>57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">
      <c r="A47">
        <f>ROW(Source!A46)</f>
        <v>46</v>
      </c>
      <c r="B47">
        <v>10649279</v>
      </c>
      <c r="C47">
        <v>10649268</v>
      </c>
      <c r="D47">
        <v>1444582</v>
      </c>
      <c r="E47">
        <v>1</v>
      </c>
      <c r="F47">
        <v>1</v>
      </c>
      <c r="G47">
        <v>1</v>
      </c>
      <c r="H47">
        <v>3</v>
      </c>
      <c r="I47" t="s">
        <v>205</v>
      </c>
      <c r="J47" t="s">
        <v>206</v>
      </c>
      <c r="K47" t="s">
        <v>207</v>
      </c>
      <c r="L47">
        <v>1355</v>
      </c>
      <c r="N47">
        <v>1010</v>
      </c>
      <c r="O47" t="s">
        <v>139</v>
      </c>
      <c r="P47" t="s">
        <v>139</v>
      </c>
      <c r="Q47">
        <v>100</v>
      </c>
      <c r="X47">
        <v>0.1</v>
      </c>
      <c r="Y47">
        <v>100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0.1</v>
      </c>
      <c r="AH47">
        <v>2</v>
      </c>
      <c r="AI47">
        <v>10649279</v>
      </c>
      <c r="AJ47">
        <v>58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">
      <c r="A48">
        <f>ROW(Source!A46)</f>
        <v>46</v>
      </c>
      <c r="B48">
        <v>10649280</v>
      </c>
      <c r="C48">
        <v>10649268</v>
      </c>
      <c r="D48">
        <v>1459071</v>
      </c>
      <c r="E48">
        <v>1</v>
      </c>
      <c r="F48">
        <v>1</v>
      </c>
      <c r="G48">
        <v>1</v>
      </c>
      <c r="H48">
        <v>3</v>
      </c>
      <c r="I48" t="s">
        <v>208</v>
      </c>
      <c r="J48" t="s">
        <v>209</v>
      </c>
      <c r="K48" t="s">
        <v>210</v>
      </c>
      <c r="L48">
        <v>1346</v>
      </c>
      <c r="N48">
        <v>1009</v>
      </c>
      <c r="O48" t="s">
        <v>135</v>
      </c>
      <c r="P48" t="s">
        <v>135</v>
      </c>
      <c r="Q48">
        <v>1</v>
      </c>
      <c r="X48">
        <v>0.16</v>
      </c>
      <c r="Y48">
        <v>91.29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0.16</v>
      </c>
      <c r="AH48">
        <v>2</v>
      </c>
      <c r="AI48">
        <v>10649280</v>
      </c>
      <c r="AJ48">
        <v>59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">
      <c r="A49">
        <f>ROW(Source!A47)</f>
        <v>47</v>
      </c>
      <c r="B49">
        <v>10649282</v>
      </c>
      <c r="C49">
        <v>10649281</v>
      </c>
      <c r="D49">
        <v>121639</v>
      </c>
      <c r="E49">
        <v>1</v>
      </c>
      <c r="F49">
        <v>1</v>
      </c>
      <c r="G49">
        <v>1</v>
      </c>
      <c r="H49">
        <v>1</v>
      </c>
      <c r="I49" t="s">
        <v>178</v>
      </c>
      <c r="K49" t="s">
        <v>179</v>
      </c>
      <c r="L49">
        <v>1369</v>
      </c>
      <c r="N49">
        <v>1013</v>
      </c>
      <c r="O49" t="s">
        <v>118</v>
      </c>
      <c r="P49" t="s">
        <v>118</v>
      </c>
      <c r="Q49">
        <v>1</v>
      </c>
      <c r="X49">
        <v>5.61</v>
      </c>
      <c r="Y49">
        <v>0</v>
      </c>
      <c r="Z49">
        <v>0</v>
      </c>
      <c r="AA49">
        <v>0</v>
      </c>
      <c r="AB49">
        <v>8.82</v>
      </c>
      <c r="AC49">
        <v>0</v>
      </c>
      <c r="AD49">
        <v>1</v>
      </c>
      <c r="AE49">
        <v>1</v>
      </c>
      <c r="AF49" t="s">
        <v>83</v>
      </c>
      <c r="AG49">
        <v>1.122</v>
      </c>
      <c r="AH49">
        <v>2</v>
      </c>
      <c r="AI49">
        <v>10649282</v>
      </c>
      <c r="AJ49">
        <v>60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">
      <c r="A50">
        <f>ROW(Source!A47)</f>
        <v>47</v>
      </c>
      <c r="B50">
        <v>10649283</v>
      </c>
      <c r="C50">
        <v>10649281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36</v>
      </c>
      <c r="K50" t="s">
        <v>119</v>
      </c>
      <c r="L50">
        <v>608254</v>
      </c>
      <c r="N50">
        <v>1013</v>
      </c>
      <c r="O50" t="s">
        <v>120</v>
      </c>
      <c r="P50" t="s">
        <v>120</v>
      </c>
      <c r="Q50">
        <v>1</v>
      </c>
      <c r="X50">
        <v>0.02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F50" t="s">
        <v>83</v>
      </c>
      <c r="AG50">
        <v>0.004</v>
      </c>
      <c r="AH50">
        <v>2</v>
      </c>
      <c r="AI50">
        <v>10649283</v>
      </c>
      <c r="AJ50">
        <v>61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">
      <c r="A51">
        <f>ROW(Source!A47)</f>
        <v>47</v>
      </c>
      <c r="B51">
        <v>10649284</v>
      </c>
      <c r="C51">
        <v>10649281</v>
      </c>
      <c r="D51">
        <v>1466783</v>
      </c>
      <c r="E51">
        <v>1</v>
      </c>
      <c r="F51">
        <v>1</v>
      </c>
      <c r="G51">
        <v>1</v>
      </c>
      <c r="H51">
        <v>2</v>
      </c>
      <c r="I51" t="s">
        <v>180</v>
      </c>
      <c r="J51" t="s">
        <v>181</v>
      </c>
      <c r="K51" t="s">
        <v>182</v>
      </c>
      <c r="L51">
        <v>1480</v>
      </c>
      <c r="N51">
        <v>1013</v>
      </c>
      <c r="O51" t="s">
        <v>124</v>
      </c>
      <c r="P51" t="s">
        <v>125</v>
      </c>
      <c r="Q51">
        <v>1</v>
      </c>
      <c r="X51">
        <v>0.01</v>
      </c>
      <c r="Y51">
        <v>0</v>
      </c>
      <c r="Z51">
        <v>134.65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83</v>
      </c>
      <c r="AG51">
        <v>0.002</v>
      </c>
      <c r="AH51">
        <v>2</v>
      </c>
      <c r="AI51">
        <v>10649284</v>
      </c>
      <c r="AJ51">
        <v>62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">
      <c r="A52">
        <f>ROW(Source!A47)</f>
        <v>47</v>
      </c>
      <c r="B52">
        <v>10649285</v>
      </c>
      <c r="C52">
        <v>10649281</v>
      </c>
      <c r="D52">
        <v>1471982</v>
      </c>
      <c r="E52">
        <v>1</v>
      </c>
      <c r="F52">
        <v>1</v>
      </c>
      <c r="G52">
        <v>1</v>
      </c>
      <c r="H52">
        <v>2</v>
      </c>
      <c r="I52" t="s">
        <v>186</v>
      </c>
      <c r="J52" t="s">
        <v>187</v>
      </c>
      <c r="K52" t="s">
        <v>188</v>
      </c>
      <c r="L52">
        <v>1480</v>
      </c>
      <c r="N52">
        <v>1013</v>
      </c>
      <c r="O52" t="s">
        <v>124</v>
      </c>
      <c r="P52" t="s">
        <v>125</v>
      </c>
      <c r="Q52">
        <v>1</v>
      </c>
      <c r="X52">
        <v>0.01</v>
      </c>
      <c r="Y52">
        <v>0</v>
      </c>
      <c r="Z52">
        <v>107.3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83</v>
      </c>
      <c r="AG52">
        <v>0.002</v>
      </c>
      <c r="AH52">
        <v>2</v>
      </c>
      <c r="AI52">
        <v>10649285</v>
      </c>
      <c r="AJ52">
        <v>63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">
      <c r="A53">
        <f>ROW(Source!A47)</f>
        <v>47</v>
      </c>
      <c r="B53">
        <v>10649286</v>
      </c>
      <c r="C53">
        <v>10649281</v>
      </c>
      <c r="D53">
        <v>1404090</v>
      </c>
      <c r="E53">
        <v>1</v>
      </c>
      <c r="F53">
        <v>1</v>
      </c>
      <c r="G53">
        <v>1</v>
      </c>
      <c r="H53">
        <v>3</v>
      </c>
      <c r="I53" t="s">
        <v>211</v>
      </c>
      <c r="J53" t="s">
        <v>212</v>
      </c>
      <c r="K53" t="s">
        <v>213</v>
      </c>
      <c r="L53">
        <v>1348</v>
      </c>
      <c r="N53">
        <v>1009</v>
      </c>
      <c r="O53" t="s">
        <v>129</v>
      </c>
      <c r="P53" t="s">
        <v>129</v>
      </c>
      <c r="Q53">
        <v>1000</v>
      </c>
      <c r="X53">
        <v>0.00043</v>
      </c>
      <c r="Y53">
        <v>1820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0.00043</v>
      </c>
      <c r="AH53">
        <v>2</v>
      </c>
      <c r="AI53">
        <v>10649286</v>
      </c>
      <c r="AJ53">
        <v>64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">
      <c r="A54">
        <f>ROW(Source!A47)</f>
        <v>47</v>
      </c>
      <c r="B54">
        <v>10649287</v>
      </c>
      <c r="C54">
        <v>10649281</v>
      </c>
      <c r="D54">
        <v>1405803</v>
      </c>
      <c r="E54">
        <v>1</v>
      </c>
      <c r="F54">
        <v>1</v>
      </c>
      <c r="G54">
        <v>1</v>
      </c>
      <c r="H54">
        <v>3</v>
      </c>
      <c r="I54" t="s">
        <v>189</v>
      </c>
      <c r="J54" t="s">
        <v>190</v>
      </c>
      <c r="K54" t="s">
        <v>191</v>
      </c>
      <c r="L54">
        <v>1346</v>
      </c>
      <c r="N54">
        <v>1009</v>
      </c>
      <c r="O54" t="s">
        <v>135</v>
      </c>
      <c r="P54" t="s">
        <v>135</v>
      </c>
      <c r="Q54">
        <v>1</v>
      </c>
      <c r="X54">
        <v>0.02</v>
      </c>
      <c r="Y54">
        <v>28.6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0.02</v>
      </c>
      <c r="AH54">
        <v>2</v>
      </c>
      <c r="AI54">
        <v>10649287</v>
      </c>
      <c r="AJ54">
        <v>65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">
      <c r="A55">
        <f>ROW(Source!A47)</f>
        <v>47</v>
      </c>
      <c r="B55">
        <v>10649288</v>
      </c>
      <c r="C55">
        <v>10649281</v>
      </c>
      <c r="D55">
        <v>1444068</v>
      </c>
      <c r="E55">
        <v>1</v>
      </c>
      <c r="F55">
        <v>1</v>
      </c>
      <c r="G55">
        <v>1</v>
      </c>
      <c r="H55">
        <v>3</v>
      </c>
      <c r="I55" t="s">
        <v>214</v>
      </c>
      <c r="J55" t="s">
        <v>215</v>
      </c>
      <c r="K55" t="s">
        <v>216</v>
      </c>
      <c r="L55">
        <v>1355</v>
      </c>
      <c r="N55">
        <v>1010</v>
      </c>
      <c r="O55" t="s">
        <v>139</v>
      </c>
      <c r="P55" t="s">
        <v>139</v>
      </c>
      <c r="Q55">
        <v>100</v>
      </c>
      <c r="X55">
        <v>0.31</v>
      </c>
      <c r="Y55">
        <v>528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0.31</v>
      </c>
      <c r="AH55">
        <v>2</v>
      </c>
      <c r="AI55">
        <v>10649288</v>
      </c>
      <c r="AJ55">
        <v>66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">
      <c r="A56">
        <f>ROW(Source!A47)</f>
        <v>47</v>
      </c>
      <c r="B56">
        <v>10649289</v>
      </c>
      <c r="C56">
        <v>10649281</v>
      </c>
      <c r="D56">
        <v>1444101</v>
      </c>
      <c r="E56">
        <v>1</v>
      </c>
      <c r="F56">
        <v>1</v>
      </c>
      <c r="G56">
        <v>1</v>
      </c>
      <c r="H56">
        <v>3</v>
      </c>
      <c r="I56" t="s">
        <v>217</v>
      </c>
      <c r="J56" t="s">
        <v>218</v>
      </c>
      <c r="K56" t="s">
        <v>219</v>
      </c>
      <c r="L56">
        <v>1358</v>
      </c>
      <c r="N56">
        <v>1010</v>
      </c>
      <c r="O56" t="s">
        <v>165</v>
      </c>
      <c r="P56" t="s">
        <v>165</v>
      </c>
      <c r="Q56">
        <v>10</v>
      </c>
      <c r="X56">
        <v>0.8</v>
      </c>
      <c r="Y56">
        <v>18.7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0.8</v>
      </c>
      <c r="AH56">
        <v>2</v>
      </c>
      <c r="AI56">
        <v>10649289</v>
      </c>
      <c r="AJ56">
        <v>67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">
      <c r="A57">
        <f>ROW(Source!A47)</f>
        <v>47</v>
      </c>
      <c r="B57">
        <v>10649290</v>
      </c>
      <c r="C57">
        <v>10649281</v>
      </c>
      <c r="D57">
        <v>1444120</v>
      </c>
      <c r="E57">
        <v>1</v>
      </c>
      <c r="F57">
        <v>1</v>
      </c>
      <c r="G57">
        <v>1</v>
      </c>
      <c r="H57">
        <v>3</v>
      </c>
      <c r="I57" t="s">
        <v>220</v>
      </c>
      <c r="J57" t="s">
        <v>221</v>
      </c>
      <c r="K57" t="s">
        <v>222</v>
      </c>
      <c r="L57">
        <v>1354</v>
      </c>
      <c r="N57">
        <v>1010</v>
      </c>
      <c r="O57" t="s">
        <v>33</v>
      </c>
      <c r="P57" t="s">
        <v>33</v>
      </c>
      <c r="Q57">
        <v>1</v>
      </c>
      <c r="X57">
        <v>12.2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12.2</v>
      </c>
      <c r="AH57">
        <v>2</v>
      </c>
      <c r="AI57">
        <v>10649290</v>
      </c>
      <c r="AJ57">
        <v>68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">
      <c r="A58">
        <f>ROW(Source!A47)</f>
        <v>47</v>
      </c>
      <c r="B58">
        <v>10649291</v>
      </c>
      <c r="C58">
        <v>10649281</v>
      </c>
      <c r="D58">
        <v>1444228</v>
      </c>
      <c r="E58">
        <v>1</v>
      </c>
      <c r="F58">
        <v>1</v>
      </c>
      <c r="G58">
        <v>1</v>
      </c>
      <c r="H58">
        <v>3</v>
      </c>
      <c r="I58" t="s">
        <v>223</v>
      </c>
      <c r="J58" t="s">
        <v>224</v>
      </c>
      <c r="K58" t="s">
        <v>225</v>
      </c>
      <c r="L58">
        <v>1355</v>
      </c>
      <c r="N58">
        <v>1010</v>
      </c>
      <c r="O58" t="s">
        <v>139</v>
      </c>
      <c r="P58" t="s">
        <v>139</v>
      </c>
      <c r="Q58">
        <v>100</v>
      </c>
      <c r="X58">
        <v>0.05</v>
      </c>
      <c r="Y58">
        <v>7086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0.05</v>
      </c>
      <c r="AH58">
        <v>2</v>
      </c>
      <c r="AI58">
        <v>10649291</v>
      </c>
      <c r="AJ58">
        <v>69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">
      <c r="A59">
        <f>ROW(Source!A47)</f>
        <v>47</v>
      </c>
      <c r="B59">
        <v>10649292</v>
      </c>
      <c r="C59">
        <v>10649281</v>
      </c>
      <c r="D59">
        <v>1444364</v>
      </c>
      <c r="E59">
        <v>1</v>
      </c>
      <c r="F59">
        <v>1</v>
      </c>
      <c r="G59">
        <v>1</v>
      </c>
      <c r="H59">
        <v>3</v>
      </c>
      <c r="I59" t="s">
        <v>196</v>
      </c>
      <c r="J59" t="s">
        <v>197</v>
      </c>
      <c r="K59" t="s">
        <v>198</v>
      </c>
      <c r="L59">
        <v>1355</v>
      </c>
      <c r="N59">
        <v>1010</v>
      </c>
      <c r="O59" t="s">
        <v>139</v>
      </c>
      <c r="P59" t="s">
        <v>139</v>
      </c>
      <c r="Q59">
        <v>100</v>
      </c>
      <c r="X59">
        <v>0.002</v>
      </c>
      <c r="Y59">
        <v>142.5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0.002</v>
      </c>
      <c r="AH59">
        <v>2</v>
      </c>
      <c r="AI59">
        <v>10649292</v>
      </c>
      <c r="AJ59">
        <v>70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">
      <c r="A60">
        <f>ROW(Source!A47)</f>
        <v>47</v>
      </c>
      <c r="B60">
        <v>10649293</v>
      </c>
      <c r="C60">
        <v>10649281</v>
      </c>
      <c r="D60">
        <v>1459071</v>
      </c>
      <c r="E60">
        <v>1</v>
      </c>
      <c r="F60">
        <v>1</v>
      </c>
      <c r="G60">
        <v>1</v>
      </c>
      <c r="H60">
        <v>3</v>
      </c>
      <c r="I60" t="s">
        <v>208</v>
      </c>
      <c r="J60" t="s">
        <v>209</v>
      </c>
      <c r="K60" t="s">
        <v>210</v>
      </c>
      <c r="L60">
        <v>1346</v>
      </c>
      <c r="N60">
        <v>1009</v>
      </c>
      <c r="O60" t="s">
        <v>135</v>
      </c>
      <c r="P60" t="s">
        <v>135</v>
      </c>
      <c r="Q60">
        <v>1</v>
      </c>
      <c r="X60">
        <v>0.16</v>
      </c>
      <c r="Y60">
        <v>91.29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0.16</v>
      </c>
      <c r="AH60">
        <v>2</v>
      </c>
      <c r="AI60">
        <v>10649293</v>
      </c>
      <c r="AJ60">
        <v>71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Мальшаков</dc:creator>
  <cp:keywords/>
  <dc:description/>
  <cp:lastModifiedBy>Евгений Мальшаков</cp:lastModifiedBy>
  <cp:lastPrinted>2020-06-05T06:05:07Z</cp:lastPrinted>
  <dcterms:created xsi:type="dcterms:W3CDTF">2020-06-03T11:34:59Z</dcterms:created>
  <dcterms:modified xsi:type="dcterms:W3CDTF">2020-06-05T10:34:02Z</dcterms:modified>
  <cp:category/>
  <cp:version/>
  <cp:contentType/>
  <cp:contentStatus/>
</cp:coreProperties>
</file>