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tabRatio="6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<sst xmlns="http://schemas.openxmlformats.org/spreadsheetml/2006/main" count="389" uniqueCount="98">
  <si>
    <t>№ п/п</t>
  </si>
  <si>
    <t>(наименование стройки)</t>
  </si>
  <si>
    <t>(наименование объекта)</t>
  </si>
  <si>
    <t>УТВЕРЖДАЮ:</t>
  </si>
  <si>
    <t>____________</t>
  </si>
  <si>
    <t>"____ " _______________20__ г.</t>
  </si>
  <si>
    <t>-</t>
  </si>
  <si>
    <r>
      <t xml:space="preserve">Конъюнктурный анализ 
</t>
    </r>
    <r>
      <rPr>
        <sz val="12"/>
        <color indexed="8"/>
        <rFont val="Times New Roman"/>
        <family val="1"/>
      </rPr>
      <t>по выбору поставщиков оборудования и материалов</t>
    </r>
  </si>
  <si>
    <t>Код строительного ресурса</t>
  </si>
  <si>
    <t>Наименование строительного ресурса, затрат</t>
  </si>
  <si>
    <t>Полное наименование строительного ресурса, затрат в обосновывающем документе</t>
  </si>
  <si>
    <t>Ед. изм.</t>
  </si>
  <si>
    <t>Ед. изм. строительного ресурса, затрат в обосновывающем документе</t>
  </si>
  <si>
    <t>Текущая отпускная цена за ед. изм. в обосновывающем документе с НДС в руб.</t>
  </si>
  <si>
    <t>Текущая отпускная цена за ед. изм. без НДС в руб. в соответствии с графой 5</t>
  </si>
  <si>
    <t>Стоимость перевозки без НДС в руб. за ед. изм.</t>
  </si>
  <si>
    <t>Сметная цена без НДС в руб. за ед. изм.</t>
  </si>
  <si>
    <t>шт</t>
  </si>
  <si>
    <t>Год</t>
  </si>
  <si>
    <t>Квартал</t>
  </si>
  <si>
    <t>Наименование производителя/поставщика</t>
  </si>
  <si>
    <t>КПП организации</t>
  </si>
  <si>
    <t>ИНН организации</t>
  </si>
  <si>
    <t>Гиперссылка на веб-сайт производителя/поставщика</t>
  </si>
  <si>
    <t>Населенный пункт расположения склада производителя/поставщика</t>
  </si>
  <si>
    <t>Статус организации (производитель (1)/Поставщик (2)</t>
  </si>
  <si>
    <t>(должность, подпись, расшифровка)</t>
  </si>
  <si>
    <t>г. Саратов</t>
  </si>
  <si>
    <t>ИП Каримов Р.Н.</t>
  </si>
  <si>
    <t>г.Энгельс</t>
  </si>
  <si>
    <t>ИП Кастерин А.В.</t>
  </si>
  <si>
    <t>2021 г.</t>
  </si>
  <si>
    <t>I</t>
  </si>
  <si>
    <t>Снегозадержатель NEW трубчатый Grand Line RAL
6029 1м</t>
  </si>
  <si>
    <t>ООО "Гранд Лайн-Центр"</t>
  </si>
  <si>
    <t>ТЦ_12.1.01.00_40_4007013327_03.03.21_02</t>
  </si>
  <si>
    <t>Снегозадержатель трубчатый для фальцевой кровли "Grand Line" СЗТ - h150x1000</t>
  </si>
  <si>
    <t>ООО "Профиль-Трейд"</t>
  </si>
  <si>
    <t>ТЦ_12.1.01.00_40_4025442960_03.03.21_02</t>
  </si>
  <si>
    <t>г. Калуга</t>
  </si>
  <si>
    <t>ООО "ПО "Металлист"</t>
  </si>
  <si>
    <t>ТЦ_12.1.01.00_40_4025082394_03.03.21_02</t>
  </si>
  <si>
    <t>ТЦ_07.2.05.01_40_4007013327_01.03.21_02</t>
  </si>
  <si>
    <t>ТЦ_07.2.05.01_40_4025442960_03.03.21_02</t>
  </si>
  <si>
    <t>ТЦ_07.2.05.01_40_4025082394_03.03.21_02</t>
  </si>
  <si>
    <t>Элементы безопасности в комплекте</t>
  </si>
  <si>
    <t>Пожарная лестница на кровлю в сборе</t>
  </si>
  <si>
    <t>кг</t>
  </si>
  <si>
    <t xml:space="preserve">ИП Лозгачев А.Л.  </t>
  </si>
  <si>
    <t>Грунтовка  Рунит Унигрунт Д10-01-04</t>
  </si>
  <si>
    <t>Смесь   Рунит для карнизов и тяг накрывочная   Д1-01-05</t>
  </si>
  <si>
    <t>Смесь штукатурная  Рунит Шпаклевка Универсальная известковая  Д2-01-01</t>
  </si>
  <si>
    <t>Ремонтная смесь  Рунит Мульти-ремонт серый  Д6-01-14</t>
  </si>
  <si>
    <t xml:space="preserve">Глубокопроникающая грунтовка
 Рунит Унигрунт </t>
  </si>
  <si>
    <t>Смесь штукатурная  Рунит Оригинальная крупная</t>
  </si>
  <si>
    <t xml:space="preserve">Рунит Оригинальная накрывочная (финиш) </t>
  </si>
  <si>
    <t>Рунит Гидрофобизатор</t>
  </si>
  <si>
    <t>Рунит Шпаклевка универсальная</t>
  </si>
  <si>
    <t xml:space="preserve">Смесь Рунит камнезаменитель </t>
  </si>
  <si>
    <t>Смесь  Рунит Инъекционный для кладки</t>
  </si>
  <si>
    <t>Состав Рунит Мульти-ремонт</t>
  </si>
  <si>
    <t xml:space="preserve">Смесь   Рунит для карнизов и тяг накрывочная   </t>
  </si>
  <si>
    <t>Рунит Укрепитель</t>
  </si>
  <si>
    <t>ТЦ_04.3.02.15_64_644924270223_27.02.21_02</t>
  </si>
  <si>
    <t>ТЦ_04.3.02.15_64_645393147326_20.02.21_02</t>
  </si>
  <si>
    <t>ТЦ_04.3.02.15_64_644203892404_25.02.21_02</t>
  </si>
  <si>
    <t>ТЦ_14.2.05.06_64_644924270223_27.02.21_02</t>
  </si>
  <si>
    <t>ТЦ_14.2.05.06_64_645393147326_20.02.21_02</t>
  </si>
  <si>
    <t>ТЦ_14.2.05.01_64_644203892404_25.02.21_02</t>
  </si>
  <si>
    <t>ТЦ_14.3.01.03_64_644924270223_27.02.21_02</t>
  </si>
  <si>
    <t>ТЦ_14.3.01.03_64_645393147326_20.02.21_02</t>
  </si>
  <si>
    <t>ТЦ_14.3.01.03_64_644203892404_25.02.21_02</t>
  </si>
  <si>
    <t>ТЦ_04.3.02.24_64_644924270223_27.02.21_02</t>
  </si>
  <si>
    <t>ТЦ_04.3.02.24_64_645393147326_20.02.21_02</t>
  </si>
  <si>
    <t>ТЦ_04.3.02.24_64_644203892404_25.02.21_02</t>
  </si>
  <si>
    <t xml:space="preserve"> кг</t>
  </si>
  <si>
    <t>Рунит Оригинальная  крупная Д1-01-02</t>
  </si>
  <si>
    <t>Рунит Оригинальная накрывочная (финишная) Д1-01-06</t>
  </si>
  <si>
    <t>Рунит Гидрофобизатор Д3-01-13</t>
  </si>
  <si>
    <t>Рунит камнезаменитель  мелкий №1 Д3-02-01</t>
  </si>
  <si>
    <t xml:space="preserve"> Рунит  инъекционный для кладки Д3-01-31</t>
  </si>
  <si>
    <t>Рунит Камнеукрепитель Д3-01-12</t>
  </si>
  <si>
    <t>«Ремонтно-реставрационные работы здания выявленного объекта культурного наследия «Особняк», сер. ХIХ в.» по адресу: Саратовская область, г. Вольск, ул. Революционная, д.26»</t>
  </si>
  <si>
    <t>Ворота с калиткой разм. 3650х2635 мм</t>
  </si>
  <si>
    <t>компл</t>
  </si>
  <si>
    <t>ООО "ОктавА"</t>
  </si>
  <si>
    <t>ТЦ_08.1.06.01_64_6453128899_15.03.21_01</t>
  </si>
  <si>
    <t>Ворота распашные сварные с калиткой</t>
  </si>
  <si>
    <t xml:space="preserve">ИП Климов С.Ю.  </t>
  </si>
  <si>
    <t>ТЦ_08.1.06.01_64_645503716850_15.03.21_01</t>
  </si>
  <si>
    <t>Изготовление Ворот</t>
  </si>
  <si>
    <t>ИП Николаев П.И.</t>
  </si>
  <si>
    <t>ТЦ_08.1.06.01_64_645316559886_20.02.21_02</t>
  </si>
  <si>
    <t>Составил: ___________________________Тукпаева А.Ю.</t>
  </si>
  <si>
    <t>Проверил: ___________________________Михайлов Д.О.</t>
  </si>
  <si>
    <t>Директор ГКУ Саратовской области "Управление социальной поддержки населения Вольского района"</t>
  </si>
  <si>
    <t>Ахлестина Анна Сергеевна</t>
  </si>
  <si>
    <t>на реставрацию фасада здания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</si>
</sst>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\ _₽"/>
    <numFmt numFmtId="179" formatCode="#,##0.000\ _₽"/>
    <numFmt numFmtId="180" formatCode="#,##0.0\ _₽"/>
    <numFmt numFmtId="181" formatCode="#,##0\ _₽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[$-FC19]d\ mmmm\ yyyy\ &quot;г.&quot;"/>
    <numFmt numFmtId="188" formatCode="0.000000E+00"/>
    <numFmt numFmtId="189" formatCode="0.0000000E+00"/>
    <numFmt numFmtId="190" formatCode="0.00000000E+00"/>
    <numFmt numFmtId="191" formatCode="0.00000E+00"/>
    <numFmt numFmtId="192" formatCode="0.0000E+00"/>
    <numFmt numFmtId="193" formatCode="0.000E+00"/>
    <numFmt numFmtId="194" formatCode="0.0E+00"/>
    <numFmt numFmtId="195" formatCode="0E+00"/>
    <numFmt numFmtId="196" formatCode="000000"/>
    <numFmt numFmtId="197" formatCode="000000.0"/>
    <numFmt numFmtId="198" formatCode="0.000000000"/>
    <numFmt numFmtId="199" formatCode="0.00000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0"/>
    </font>
    <font>
      <i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>
        <color indexed="8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wrapText="1"/>
    </xf>
    <xf numFmtId="2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right" vertical="top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8" fillId="0" borderId="0" xfId="53" applyFont="1" applyFill="1" applyAlignment="1">
      <alignment horizontal="left" vertical="top" wrapText="1"/>
      <protection/>
    </xf>
    <xf numFmtId="0" fontId="29" fillId="0" borderId="0" xfId="53" applyFont="1" applyFill="1" applyAlignment="1">
      <alignment horizontal="left" vertical="top"/>
      <protection/>
    </xf>
    <xf numFmtId="0" fontId="28" fillId="0" borderId="0" xfId="53" applyFont="1" applyFill="1" applyAlignment="1">
      <alignment horizontal="left" vertical="top"/>
      <protection/>
    </xf>
    <xf numFmtId="0" fontId="23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181" fontId="26" fillId="0" borderId="0" xfId="0" applyNumberFormat="1" applyFont="1" applyFill="1" applyBorder="1" applyAlignment="1">
      <alignment horizontal="center" vertical="center" wrapText="1"/>
    </xf>
    <xf numFmtId="181" fontId="24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9" fontId="29" fillId="0" borderId="0" xfId="53" applyNumberFormat="1" applyFont="1" applyFill="1" applyAlignment="1">
      <alignment horizontal="center" vertical="center"/>
      <protection/>
    </xf>
    <xf numFmtId="0" fontId="29" fillId="0" borderId="0" xfId="53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81" fontId="26" fillId="0" borderId="11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181" fontId="24" fillId="0" borderId="10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196" fontId="24" fillId="0" borderId="12" xfId="0" applyNumberFormat="1" applyFont="1" applyFill="1" applyBorder="1" applyAlignment="1">
      <alignment horizontal="center" vertical="center" wrapText="1"/>
    </xf>
    <xf numFmtId="2" fontId="36" fillId="0" borderId="12" xfId="42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0" fontId="36" fillId="0" borderId="10" xfId="42" applyFont="1" applyFill="1" applyBorder="1" applyAlignment="1" applyProtection="1">
      <alignment horizontal="center" vertical="center" wrapText="1"/>
      <protection/>
    </xf>
    <xf numFmtId="0" fontId="36" fillId="0" borderId="10" xfId="42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top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top"/>
    </xf>
    <xf numFmtId="0" fontId="38" fillId="0" borderId="0" xfId="0" applyFont="1" applyFill="1" applyAlignment="1">
      <alignment horizontal="left" vertical="top"/>
    </xf>
    <xf numFmtId="0" fontId="39" fillId="0" borderId="0" xfId="0" applyFont="1" applyAlignment="1">
      <alignment horizontal="left" vertical="top"/>
    </xf>
    <xf numFmtId="0" fontId="34" fillId="0" borderId="1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9" fillId="0" borderId="0" xfId="53" applyFont="1" applyFill="1" applyAlignment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0" fontId="33" fillId="0" borderId="0" xfId="53" applyFont="1" applyFill="1" applyAlignment="1">
      <alignment horizontal="left" vertical="top" wrapText="1"/>
      <protection/>
    </xf>
    <xf numFmtId="49" fontId="29" fillId="0" borderId="0" xfId="53" applyNumberFormat="1" applyFont="1" applyFill="1" applyAlignment="1">
      <alignment horizontal="left" vertical="top" wrapText="1"/>
      <protection/>
    </xf>
    <xf numFmtId="0" fontId="28" fillId="0" borderId="0" xfId="53" applyFont="1" applyFill="1" applyAlignment="1">
      <alignment horizontal="left" vertical="top" wrapText="1"/>
      <protection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left" vertical="top"/>
    </xf>
    <xf numFmtId="0" fontId="26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="90" zoomScaleNormal="90" zoomScaleSheetLayoutView="80" zoomScalePageLayoutView="85" workbookViewId="0" topLeftCell="A14">
      <selection activeCell="I2" sqref="I2:R2"/>
    </sheetView>
  </sheetViews>
  <sheetFormatPr defaultColWidth="9.140625" defaultRowHeight="15"/>
  <cols>
    <col min="1" max="1" width="5.7109375" style="1" bestFit="1" customWidth="1"/>
    <col min="2" max="2" width="12.7109375" style="37" customWidth="1"/>
    <col min="3" max="3" width="12.8515625" style="37" customWidth="1"/>
    <col min="4" max="4" width="19.140625" style="37" customWidth="1"/>
    <col min="5" max="5" width="7.421875" style="1" bestFit="1" customWidth="1"/>
    <col min="6" max="6" width="13.140625" style="1" customWidth="1"/>
    <col min="7" max="7" width="14.140625" style="1" customWidth="1"/>
    <col min="8" max="8" width="14.28125" style="1" customWidth="1"/>
    <col min="9" max="9" width="12.7109375" style="1" customWidth="1"/>
    <col min="10" max="10" width="12.28125" style="1" customWidth="1"/>
    <col min="11" max="11" width="6.7109375" style="1" bestFit="1" customWidth="1"/>
    <col min="12" max="12" width="7.7109375" style="1" bestFit="1" customWidth="1"/>
    <col min="13" max="13" width="10.57421875" style="1" customWidth="1"/>
    <col min="14" max="14" width="11.140625" style="1" bestFit="1" customWidth="1"/>
    <col min="15" max="15" width="12.57421875" style="1" bestFit="1" customWidth="1"/>
    <col min="16" max="16" width="10.421875" style="6" customWidth="1"/>
    <col min="17" max="18" width="10.421875" style="1" customWidth="1"/>
    <col min="19" max="16384" width="9.140625" style="1" customWidth="1"/>
  </cols>
  <sheetData>
    <row r="1" spans="1:18" ht="13.5">
      <c r="A1" s="7"/>
      <c r="B1" s="27"/>
      <c r="C1" s="28"/>
      <c r="D1" s="28"/>
      <c r="E1" s="8"/>
      <c r="F1" s="7"/>
      <c r="G1" s="7"/>
      <c r="H1" s="7"/>
      <c r="I1" s="82" t="s">
        <v>3</v>
      </c>
      <c r="J1" s="82"/>
      <c r="K1" s="82"/>
      <c r="L1" s="82"/>
      <c r="M1" s="82"/>
      <c r="N1" s="82"/>
      <c r="O1" s="82"/>
      <c r="P1" s="82"/>
      <c r="Q1" s="82"/>
      <c r="R1" s="82"/>
    </row>
    <row r="2" spans="1:18" ht="15">
      <c r="A2" s="7"/>
      <c r="B2" s="27"/>
      <c r="C2" s="28"/>
      <c r="D2" s="28"/>
      <c r="E2" s="8"/>
      <c r="F2" s="7"/>
      <c r="G2" s="7"/>
      <c r="H2" s="7"/>
      <c r="I2" s="61" t="s">
        <v>95</v>
      </c>
      <c r="J2" s="62"/>
      <c r="K2" s="62"/>
      <c r="L2" s="62"/>
      <c r="M2" s="62"/>
      <c r="N2" s="62"/>
      <c r="O2" s="62"/>
      <c r="P2" s="62"/>
      <c r="Q2" s="62"/>
      <c r="R2" s="62"/>
    </row>
    <row r="3" spans="1:18" ht="15">
      <c r="A3" s="7"/>
      <c r="B3" s="27"/>
      <c r="C3" s="28"/>
      <c r="D3" s="28"/>
      <c r="E3" s="8"/>
      <c r="F3" s="7"/>
      <c r="G3" s="7"/>
      <c r="H3" s="7"/>
      <c r="I3" s="61" t="s">
        <v>96</v>
      </c>
      <c r="J3" s="63"/>
      <c r="K3" s="63"/>
      <c r="L3" s="57"/>
      <c r="M3" s="57"/>
      <c r="N3" s="57"/>
      <c r="O3" s="57"/>
      <c r="P3" s="57"/>
      <c r="Q3" s="57"/>
      <c r="R3" s="57"/>
    </row>
    <row r="4" spans="1:18" ht="13.5">
      <c r="A4" s="9"/>
      <c r="B4" s="29"/>
      <c r="C4" s="28"/>
      <c r="D4" s="28"/>
      <c r="E4" s="8"/>
      <c r="F4" s="9"/>
      <c r="G4" s="9"/>
      <c r="H4" s="9"/>
      <c r="I4" s="83" t="s">
        <v>4</v>
      </c>
      <c r="J4" s="83"/>
      <c r="K4" s="83"/>
      <c r="L4" s="83"/>
      <c r="M4" s="83"/>
      <c r="N4" s="83"/>
      <c r="O4" s="83"/>
      <c r="P4" s="83"/>
      <c r="Q4" s="83"/>
      <c r="R4" s="83"/>
    </row>
    <row r="5" spans="1:18" ht="13.5">
      <c r="A5" s="9"/>
      <c r="B5" s="30"/>
      <c r="C5" s="28"/>
      <c r="D5" s="28"/>
      <c r="E5" s="8"/>
      <c r="F5" s="9"/>
      <c r="G5" s="9"/>
      <c r="H5" s="9"/>
      <c r="I5" s="84" t="s">
        <v>5</v>
      </c>
      <c r="J5" s="84"/>
      <c r="K5" s="84"/>
      <c r="L5" s="84"/>
      <c r="M5" s="84"/>
      <c r="N5" s="84"/>
      <c r="O5" s="84"/>
      <c r="P5" s="84"/>
      <c r="Q5" s="84"/>
      <c r="R5" s="84"/>
    </row>
    <row r="6" spans="2:24" s="17" customFormat="1" ht="15.75" customHeight="1">
      <c r="B6" s="31"/>
      <c r="C6" s="31"/>
      <c r="D6" s="31"/>
      <c r="G6" s="64" t="s">
        <v>97</v>
      </c>
      <c r="H6" s="64"/>
      <c r="I6" s="64"/>
      <c r="J6" s="64"/>
      <c r="K6" s="64"/>
      <c r="L6" s="64"/>
      <c r="M6" s="18"/>
      <c r="N6" s="18"/>
      <c r="O6" s="18"/>
      <c r="P6" s="19"/>
      <c r="Q6" s="18"/>
      <c r="R6" s="18"/>
      <c r="S6" s="18"/>
      <c r="T6" s="18"/>
      <c r="U6" s="18"/>
      <c r="V6" s="18"/>
      <c r="W6" s="18"/>
      <c r="X6" s="18"/>
    </row>
    <row r="7" spans="1:18" ht="15" customHeight="1">
      <c r="A7" s="67" t="s">
        <v>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8" ht="15" customHeight="1">
      <c r="A8" s="10"/>
      <c r="B8" s="32"/>
      <c r="C8" s="32"/>
      <c r="D8" s="3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0"/>
      <c r="R8" s="10"/>
    </row>
    <row r="9" spans="1:18" ht="33.75" customHeight="1">
      <c r="A9" s="85" t="s">
        <v>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spans="2:7" ht="17.25">
      <c r="B10" s="26"/>
      <c r="C10" s="26"/>
      <c r="D10" s="26"/>
      <c r="E10" s="12"/>
      <c r="F10" s="12"/>
      <c r="G10" s="12"/>
    </row>
    <row r="11" spans="1:18" ht="15">
      <c r="A11" s="86" t="s">
        <v>82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ht="13.5">
      <c r="A12" s="71" t="s">
        <v>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</row>
    <row r="13" spans="1:18" ht="36.75" customHeight="1">
      <c r="A13" s="65" t="s">
        <v>0</v>
      </c>
      <c r="B13" s="65" t="s">
        <v>8</v>
      </c>
      <c r="C13" s="65" t="s">
        <v>9</v>
      </c>
      <c r="D13" s="73" t="s">
        <v>10</v>
      </c>
      <c r="E13" s="65" t="s">
        <v>11</v>
      </c>
      <c r="F13" s="73" t="s">
        <v>12</v>
      </c>
      <c r="G13" s="65" t="s">
        <v>13</v>
      </c>
      <c r="H13" s="80" t="s">
        <v>14</v>
      </c>
      <c r="I13" s="65" t="s">
        <v>15</v>
      </c>
      <c r="J13" s="80" t="s">
        <v>16</v>
      </c>
      <c r="K13" s="65" t="s">
        <v>18</v>
      </c>
      <c r="L13" s="65" t="s">
        <v>19</v>
      </c>
      <c r="M13" s="80" t="s">
        <v>20</v>
      </c>
      <c r="N13" s="65" t="s">
        <v>21</v>
      </c>
      <c r="O13" s="80" t="s">
        <v>22</v>
      </c>
      <c r="P13" s="87" t="s">
        <v>23</v>
      </c>
      <c r="Q13" s="65" t="s">
        <v>24</v>
      </c>
      <c r="R13" s="65" t="s">
        <v>25</v>
      </c>
    </row>
    <row r="14" spans="1:18" s="2" customFormat="1" ht="55.5" customHeight="1">
      <c r="A14" s="72"/>
      <c r="B14" s="72"/>
      <c r="C14" s="66"/>
      <c r="D14" s="74"/>
      <c r="E14" s="66"/>
      <c r="F14" s="74"/>
      <c r="G14" s="66"/>
      <c r="H14" s="81"/>
      <c r="I14" s="66"/>
      <c r="J14" s="90"/>
      <c r="K14" s="66"/>
      <c r="L14" s="66"/>
      <c r="M14" s="90"/>
      <c r="N14" s="66"/>
      <c r="O14" s="90"/>
      <c r="P14" s="88"/>
      <c r="Q14" s="66"/>
      <c r="R14" s="66"/>
    </row>
    <row r="15" spans="1:18" s="2" customFormat="1" ht="14.25" thickBot="1">
      <c r="A15" s="47">
        <v>1</v>
      </c>
      <c r="B15" s="47">
        <v>2</v>
      </c>
      <c r="C15" s="48">
        <v>3</v>
      </c>
      <c r="D15" s="47">
        <v>4</v>
      </c>
      <c r="E15" s="48">
        <v>5</v>
      </c>
      <c r="F15" s="47">
        <v>6</v>
      </c>
      <c r="G15" s="48">
        <v>7</v>
      </c>
      <c r="H15" s="49">
        <v>8</v>
      </c>
      <c r="I15" s="48">
        <v>9</v>
      </c>
      <c r="J15" s="48">
        <v>10</v>
      </c>
      <c r="K15" s="48">
        <v>11</v>
      </c>
      <c r="L15" s="48">
        <v>12</v>
      </c>
      <c r="M15" s="48">
        <v>13</v>
      </c>
      <c r="N15" s="48">
        <v>14</v>
      </c>
      <c r="O15" s="48">
        <v>15</v>
      </c>
      <c r="P15" s="48">
        <v>16</v>
      </c>
      <c r="Q15" s="48">
        <v>17</v>
      </c>
      <c r="R15" s="48">
        <v>18</v>
      </c>
    </row>
    <row r="16" spans="1:18" ht="51.75" customHeight="1" thickTop="1">
      <c r="A16" s="68">
        <v>1</v>
      </c>
      <c r="B16" s="38" t="s">
        <v>35</v>
      </c>
      <c r="C16" s="89" t="s">
        <v>36</v>
      </c>
      <c r="D16" s="39" t="s">
        <v>33</v>
      </c>
      <c r="E16" s="39" t="s">
        <v>17</v>
      </c>
      <c r="F16" s="39" t="s">
        <v>17</v>
      </c>
      <c r="G16" s="40">
        <v>1582</v>
      </c>
      <c r="H16" s="41">
        <f aca="true" t="shared" si="0" ref="H16:H51">G16/1.2</f>
        <v>1318.3333333333335</v>
      </c>
      <c r="I16" s="42">
        <v>0</v>
      </c>
      <c r="J16" s="43">
        <f aca="true" t="shared" si="1" ref="J16:J21">H16</f>
        <v>1318.3333333333335</v>
      </c>
      <c r="K16" s="44" t="s">
        <v>31</v>
      </c>
      <c r="L16" s="44" t="s">
        <v>32</v>
      </c>
      <c r="M16" s="44" t="s">
        <v>34</v>
      </c>
      <c r="N16" s="40">
        <v>400701001</v>
      </c>
      <c r="O16" s="45">
        <v>4007013327</v>
      </c>
      <c r="P16" s="44"/>
      <c r="Q16" s="44" t="s">
        <v>27</v>
      </c>
      <c r="R16" s="42">
        <v>2</v>
      </c>
    </row>
    <row r="17" spans="1:18" ht="48">
      <c r="A17" s="69"/>
      <c r="B17" s="38" t="s">
        <v>38</v>
      </c>
      <c r="C17" s="59"/>
      <c r="D17" s="39" t="s">
        <v>33</v>
      </c>
      <c r="E17" s="39" t="s">
        <v>17</v>
      </c>
      <c r="F17" s="39" t="s">
        <v>17</v>
      </c>
      <c r="G17" s="40">
        <v>1724</v>
      </c>
      <c r="H17" s="41">
        <f t="shared" si="0"/>
        <v>1436.6666666666667</v>
      </c>
      <c r="I17" s="42">
        <v>0</v>
      </c>
      <c r="J17" s="43">
        <f t="shared" si="1"/>
        <v>1436.6666666666667</v>
      </c>
      <c r="K17" s="44" t="s">
        <v>31</v>
      </c>
      <c r="L17" s="44" t="s">
        <v>32</v>
      </c>
      <c r="M17" s="38" t="s">
        <v>37</v>
      </c>
      <c r="N17" s="40">
        <v>400701001</v>
      </c>
      <c r="O17" s="45">
        <v>4025442960</v>
      </c>
      <c r="P17" s="46"/>
      <c r="Q17" s="44" t="s">
        <v>39</v>
      </c>
      <c r="R17" s="42">
        <v>2</v>
      </c>
    </row>
    <row r="18" spans="1:18" ht="48">
      <c r="A18" s="70"/>
      <c r="B18" s="38" t="s">
        <v>41</v>
      </c>
      <c r="C18" s="60"/>
      <c r="D18" s="39" t="s">
        <v>33</v>
      </c>
      <c r="E18" s="39" t="s">
        <v>17</v>
      </c>
      <c r="F18" s="39" t="s">
        <v>17</v>
      </c>
      <c r="G18" s="40">
        <v>1661</v>
      </c>
      <c r="H18" s="41">
        <f t="shared" si="0"/>
        <v>1384.1666666666667</v>
      </c>
      <c r="I18" s="42">
        <v>0</v>
      </c>
      <c r="J18" s="43">
        <f t="shared" si="1"/>
        <v>1384.1666666666667</v>
      </c>
      <c r="K18" s="44" t="s">
        <v>31</v>
      </c>
      <c r="L18" s="44" t="s">
        <v>32</v>
      </c>
      <c r="M18" s="38" t="s">
        <v>40</v>
      </c>
      <c r="N18" s="40">
        <v>774550001</v>
      </c>
      <c r="O18" s="45">
        <v>4025082394</v>
      </c>
      <c r="P18" s="44"/>
      <c r="Q18" s="44" t="s">
        <v>39</v>
      </c>
      <c r="R18" s="42">
        <v>2</v>
      </c>
    </row>
    <row r="19" spans="1:18" ht="44.25" customHeight="1">
      <c r="A19" s="68">
        <v>2</v>
      </c>
      <c r="B19" s="38" t="s">
        <v>42</v>
      </c>
      <c r="C19" s="58" t="s">
        <v>46</v>
      </c>
      <c r="D19" s="39" t="s">
        <v>45</v>
      </c>
      <c r="E19" s="39" t="s">
        <v>17</v>
      </c>
      <c r="F19" s="39" t="s">
        <v>17</v>
      </c>
      <c r="G19" s="40">
        <v>86624</v>
      </c>
      <c r="H19" s="41">
        <f t="shared" si="0"/>
        <v>72186.66666666667</v>
      </c>
      <c r="I19" s="42">
        <v>0</v>
      </c>
      <c r="J19" s="43">
        <f t="shared" si="1"/>
        <v>72186.66666666667</v>
      </c>
      <c r="K19" s="44" t="s">
        <v>31</v>
      </c>
      <c r="L19" s="44" t="s">
        <v>32</v>
      </c>
      <c r="M19" s="44" t="s">
        <v>34</v>
      </c>
      <c r="N19" s="40">
        <v>400701001</v>
      </c>
      <c r="O19" s="45">
        <v>4007013327</v>
      </c>
      <c r="P19" s="44"/>
      <c r="Q19" s="44" t="s">
        <v>27</v>
      </c>
      <c r="R19" s="42">
        <v>2</v>
      </c>
    </row>
    <row r="20" spans="1:18" ht="45.75" customHeight="1">
      <c r="A20" s="69"/>
      <c r="B20" s="38" t="s">
        <v>43</v>
      </c>
      <c r="C20" s="59"/>
      <c r="D20" s="39" t="s">
        <v>45</v>
      </c>
      <c r="E20" s="39" t="s">
        <v>17</v>
      </c>
      <c r="F20" s="39" t="s">
        <v>17</v>
      </c>
      <c r="G20" s="40">
        <v>93554</v>
      </c>
      <c r="H20" s="41">
        <f t="shared" si="0"/>
        <v>77961.66666666667</v>
      </c>
      <c r="I20" s="42">
        <v>0</v>
      </c>
      <c r="J20" s="43">
        <f t="shared" si="1"/>
        <v>77961.66666666667</v>
      </c>
      <c r="K20" s="44" t="s">
        <v>31</v>
      </c>
      <c r="L20" s="44" t="s">
        <v>32</v>
      </c>
      <c r="M20" s="38" t="s">
        <v>37</v>
      </c>
      <c r="N20" s="40">
        <v>400701001</v>
      </c>
      <c r="O20" s="45">
        <v>4025442960</v>
      </c>
      <c r="P20" s="46"/>
      <c r="Q20" s="44" t="s">
        <v>39</v>
      </c>
      <c r="R20" s="42">
        <v>2</v>
      </c>
    </row>
    <row r="21" spans="1:18" ht="44.25" customHeight="1">
      <c r="A21" s="70"/>
      <c r="B21" s="38" t="s">
        <v>44</v>
      </c>
      <c r="C21" s="60"/>
      <c r="D21" s="39" t="s">
        <v>45</v>
      </c>
      <c r="E21" s="39" t="s">
        <v>17</v>
      </c>
      <c r="F21" s="39" t="s">
        <v>17</v>
      </c>
      <c r="G21" s="40">
        <v>90955</v>
      </c>
      <c r="H21" s="41">
        <f t="shared" si="0"/>
        <v>75795.83333333334</v>
      </c>
      <c r="I21" s="42">
        <v>0</v>
      </c>
      <c r="J21" s="43">
        <f t="shared" si="1"/>
        <v>75795.83333333334</v>
      </c>
      <c r="K21" s="44" t="s">
        <v>31</v>
      </c>
      <c r="L21" s="44" t="s">
        <v>32</v>
      </c>
      <c r="M21" s="38" t="s">
        <v>40</v>
      </c>
      <c r="N21" s="40">
        <v>774550001</v>
      </c>
      <c r="O21" s="45">
        <v>4025082394</v>
      </c>
      <c r="P21" s="44"/>
      <c r="Q21" s="44" t="s">
        <v>39</v>
      </c>
      <c r="R21" s="42">
        <v>2</v>
      </c>
    </row>
    <row r="22" spans="1:18" ht="45.75" customHeight="1">
      <c r="A22" s="68">
        <v>3</v>
      </c>
      <c r="B22" s="38" t="s">
        <v>63</v>
      </c>
      <c r="C22" s="58" t="s">
        <v>62</v>
      </c>
      <c r="D22" s="39" t="s">
        <v>81</v>
      </c>
      <c r="E22" s="39" t="s">
        <v>47</v>
      </c>
      <c r="F22" s="39" t="s">
        <v>47</v>
      </c>
      <c r="G22" s="50">
        <f>16600/10</f>
        <v>1660</v>
      </c>
      <c r="H22" s="41">
        <f t="shared" si="0"/>
        <v>1383.3333333333335</v>
      </c>
      <c r="I22" s="51">
        <v>0</v>
      </c>
      <c r="J22" s="51">
        <f aca="true" t="shared" si="2" ref="J22:J51">H22</f>
        <v>1383.3333333333335</v>
      </c>
      <c r="K22" s="44" t="s">
        <v>31</v>
      </c>
      <c r="L22" s="44" t="s">
        <v>32</v>
      </c>
      <c r="M22" s="44" t="s">
        <v>28</v>
      </c>
      <c r="N22" s="40" t="s">
        <v>6</v>
      </c>
      <c r="O22" s="45">
        <v>644924270223</v>
      </c>
      <c r="P22" s="46"/>
      <c r="Q22" s="44" t="s">
        <v>29</v>
      </c>
      <c r="R22" s="42">
        <v>2</v>
      </c>
    </row>
    <row r="23" spans="1:18" ht="48.75" customHeight="1">
      <c r="A23" s="69"/>
      <c r="B23" s="38" t="s">
        <v>64</v>
      </c>
      <c r="C23" s="59"/>
      <c r="D23" s="39" t="s">
        <v>81</v>
      </c>
      <c r="E23" s="39" t="s">
        <v>47</v>
      </c>
      <c r="F23" s="39" t="s">
        <v>47</v>
      </c>
      <c r="G23" s="50">
        <f>18592/10</f>
        <v>1859.2</v>
      </c>
      <c r="H23" s="41">
        <f t="shared" si="0"/>
        <v>1549.3333333333335</v>
      </c>
      <c r="I23" s="38">
        <v>0</v>
      </c>
      <c r="J23" s="43">
        <f t="shared" si="2"/>
        <v>1549.3333333333335</v>
      </c>
      <c r="K23" s="44" t="s">
        <v>31</v>
      </c>
      <c r="L23" s="44" t="s">
        <v>32</v>
      </c>
      <c r="M23" s="38" t="s">
        <v>48</v>
      </c>
      <c r="N23" s="40" t="s">
        <v>6</v>
      </c>
      <c r="O23" s="45">
        <v>645393147326</v>
      </c>
      <c r="P23" s="52"/>
      <c r="Q23" s="44" t="s">
        <v>27</v>
      </c>
      <c r="R23" s="42">
        <v>2</v>
      </c>
    </row>
    <row r="24" spans="1:18" ht="45.75" customHeight="1">
      <c r="A24" s="70"/>
      <c r="B24" s="38" t="s">
        <v>65</v>
      </c>
      <c r="C24" s="60"/>
      <c r="D24" s="39" t="s">
        <v>81</v>
      </c>
      <c r="E24" s="39" t="s">
        <v>47</v>
      </c>
      <c r="F24" s="39" t="s">
        <v>47</v>
      </c>
      <c r="G24" s="40">
        <v>1826</v>
      </c>
      <c r="H24" s="41">
        <f t="shared" si="0"/>
        <v>1521.6666666666667</v>
      </c>
      <c r="I24" s="42">
        <v>0</v>
      </c>
      <c r="J24" s="43">
        <f t="shared" si="2"/>
        <v>1521.6666666666667</v>
      </c>
      <c r="K24" s="44" t="s">
        <v>31</v>
      </c>
      <c r="L24" s="44" t="s">
        <v>32</v>
      </c>
      <c r="M24" s="40" t="s">
        <v>30</v>
      </c>
      <c r="N24" s="40" t="s">
        <v>6</v>
      </c>
      <c r="O24" s="45">
        <v>644203892404</v>
      </c>
      <c r="P24" s="53"/>
      <c r="Q24" s="44" t="s">
        <v>27</v>
      </c>
      <c r="R24" s="42">
        <v>2</v>
      </c>
    </row>
    <row r="25" spans="1:18" ht="57.75" customHeight="1">
      <c r="A25" s="68">
        <v>4</v>
      </c>
      <c r="B25" s="38" t="s">
        <v>63</v>
      </c>
      <c r="C25" s="58" t="s">
        <v>59</v>
      </c>
      <c r="D25" s="54" t="s">
        <v>80</v>
      </c>
      <c r="E25" s="39" t="s">
        <v>47</v>
      </c>
      <c r="F25" s="39" t="s">
        <v>47</v>
      </c>
      <c r="G25" s="56">
        <f>784/15</f>
        <v>52.266666666666666</v>
      </c>
      <c r="H25" s="41">
        <f t="shared" si="0"/>
        <v>43.55555555555556</v>
      </c>
      <c r="I25" s="42">
        <v>0</v>
      </c>
      <c r="J25" s="43">
        <f t="shared" si="2"/>
        <v>43.55555555555556</v>
      </c>
      <c r="K25" s="44" t="s">
        <v>31</v>
      </c>
      <c r="L25" s="44" t="s">
        <v>32</v>
      </c>
      <c r="M25" s="44" t="s">
        <v>28</v>
      </c>
      <c r="N25" s="40" t="s">
        <v>6</v>
      </c>
      <c r="O25" s="45">
        <v>644924270223</v>
      </c>
      <c r="P25" s="44"/>
      <c r="Q25" s="44" t="s">
        <v>29</v>
      </c>
      <c r="R25" s="42">
        <v>2</v>
      </c>
    </row>
    <row r="26" spans="1:18" ht="49.5" customHeight="1">
      <c r="A26" s="69"/>
      <c r="B26" s="38" t="s">
        <v>64</v>
      </c>
      <c r="C26" s="59"/>
      <c r="D26" s="54" t="s">
        <v>80</v>
      </c>
      <c r="E26" s="39" t="s">
        <v>47</v>
      </c>
      <c r="F26" s="39" t="s">
        <v>47</v>
      </c>
      <c r="G26" s="56">
        <f>878.6/15</f>
        <v>58.57333333333334</v>
      </c>
      <c r="H26" s="41">
        <f t="shared" si="0"/>
        <v>48.81111111111112</v>
      </c>
      <c r="I26" s="42">
        <v>0</v>
      </c>
      <c r="J26" s="43">
        <f t="shared" si="2"/>
        <v>48.81111111111112</v>
      </c>
      <c r="K26" s="44" t="s">
        <v>31</v>
      </c>
      <c r="L26" s="44" t="s">
        <v>32</v>
      </c>
      <c r="M26" s="38" t="s">
        <v>48</v>
      </c>
      <c r="N26" s="40" t="s">
        <v>6</v>
      </c>
      <c r="O26" s="45">
        <v>645393147326</v>
      </c>
      <c r="P26" s="46"/>
      <c r="Q26" s="44" t="s">
        <v>27</v>
      </c>
      <c r="R26" s="42">
        <v>2</v>
      </c>
    </row>
    <row r="27" spans="1:18" ht="51" customHeight="1">
      <c r="A27" s="70"/>
      <c r="B27" s="38" t="s">
        <v>65</v>
      </c>
      <c r="C27" s="60"/>
      <c r="D27" s="54" t="s">
        <v>80</v>
      </c>
      <c r="E27" s="39" t="s">
        <v>47</v>
      </c>
      <c r="F27" s="39" t="s">
        <v>47</v>
      </c>
      <c r="G27" s="40">
        <v>57.5</v>
      </c>
      <c r="H27" s="41">
        <f t="shared" si="0"/>
        <v>47.91666666666667</v>
      </c>
      <c r="I27" s="42">
        <v>0</v>
      </c>
      <c r="J27" s="43">
        <f t="shared" si="2"/>
        <v>47.91666666666667</v>
      </c>
      <c r="K27" s="44" t="s">
        <v>31</v>
      </c>
      <c r="L27" s="44" t="s">
        <v>32</v>
      </c>
      <c r="M27" s="40" t="s">
        <v>30</v>
      </c>
      <c r="N27" s="40" t="s">
        <v>6</v>
      </c>
      <c r="O27" s="45">
        <v>644203892404</v>
      </c>
      <c r="P27" s="44"/>
      <c r="Q27" s="44" t="s">
        <v>27</v>
      </c>
      <c r="R27" s="42">
        <v>2</v>
      </c>
    </row>
    <row r="28" spans="1:18" ht="44.25" customHeight="1">
      <c r="A28" s="68">
        <v>5</v>
      </c>
      <c r="B28" s="38" t="s">
        <v>66</v>
      </c>
      <c r="C28" s="58" t="s">
        <v>56</v>
      </c>
      <c r="D28" s="54" t="s">
        <v>78</v>
      </c>
      <c r="E28" s="39" t="s">
        <v>47</v>
      </c>
      <c r="F28" s="39" t="s">
        <v>47</v>
      </c>
      <c r="G28" s="40">
        <f>7472/8</f>
        <v>934</v>
      </c>
      <c r="H28" s="41">
        <f t="shared" si="0"/>
        <v>778.3333333333334</v>
      </c>
      <c r="I28" s="42">
        <v>0</v>
      </c>
      <c r="J28" s="43">
        <f t="shared" si="2"/>
        <v>778.3333333333334</v>
      </c>
      <c r="K28" s="44" t="s">
        <v>31</v>
      </c>
      <c r="L28" s="44" t="s">
        <v>32</v>
      </c>
      <c r="M28" s="44" t="s">
        <v>28</v>
      </c>
      <c r="N28" s="40" t="s">
        <v>6</v>
      </c>
      <c r="O28" s="45">
        <v>644924270223</v>
      </c>
      <c r="P28" s="44"/>
      <c r="Q28" s="44" t="s">
        <v>29</v>
      </c>
      <c r="R28" s="42">
        <v>2</v>
      </c>
    </row>
    <row r="29" spans="1:18" ht="45" customHeight="1">
      <c r="A29" s="69"/>
      <c r="B29" s="38" t="s">
        <v>67</v>
      </c>
      <c r="C29" s="59"/>
      <c r="D29" s="54" t="s">
        <v>78</v>
      </c>
      <c r="E29" s="39" t="s">
        <v>47</v>
      </c>
      <c r="F29" s="39" t="s">
        <v>47</v>
      </c>
      <c r="G29" s="56">
        <f>8369/8</f>
        <v>1046.125</v>
      </c>
      <c r="H29" s="41">
        <f t="shared" si="0"/>
        <v>871.7708333333334</v>
      </c>
      <c r="I29" s="42">
        <v>0</v>
      </c>
      <c r="J29" s="43">
        <f t="shared" si="2"/>
        <v>871.7708333333334</v>
      </c>
      <c r="K29" s="44" t="s">
        <v>31</v>
      </c>
      <c r="L29" s="44" t="s">
        <v>32</v>
      </c>
      <c r="M29" s="38" t="s">
        <v>48</v>
      </c>
      <c r="N29" s="40" t="s">
        <v>6</v>
      </c>
      <c r="O29" s="45">
        <v>645393147326</v>
      </c>
      <c r="P29" s="46"/>
      <c r="Q29" s="44" t="s">
        <v>27</v>
      </c>
      <c r="R29" s="42">
        <v>2</v>
      </c>
    </row>
    <row r="30" spans="1:18" ht="48" customHeight="1">
      <c r="A30" s="70"/>
      <c r="B30" s="38" t="s">
        <v>68</v>
      </c>
      <c r="C30" s="60"/>
      <c r="D30" s="54" t="s">
        <v>78</v>
      </c>
      <c r="E30" s="39" t="s">
        <v>47</v>
      </c>
      <c r="F30" s="39" t="s">
        <v>47</v>
      </c>
      <c r="G30" s="40">
        <v>1027.4</v>
      </c>
      <c r="H30" s="41">
        <f t="shared" si="0"/>
        <v>856.1666666666667</v>
      </c>
      <c r="I30" s="42">
        <v>0</v>
      </c>
      <c r="J30" s="43">
        <f t="shared" si="2"/>
        <v>856.1666666666667</v>
      </c>
      <c r="K30" s="44" t="s">
        <v>31</v>
      </c>
      <c r="L30" s="44" t="s">
        <v>32</v>
      </c>
      <c r="M30" s="40" t="s">
        <v>30</v>
      </c>
      <c r="N30" s="40" t="s">
        <v>6</v>
      </c>
      <c r="O30" s="45">
        <v>644203892404</v>
      </c>
      <c r="P30" s="44"/>
      <c r="Q30" s="44" t="s">
        <v>27</v>
      </c>
      <c r="R30" s="42">
        <v>2</v>
      </c>
    </row>
    <row r="31" spans="1:18" ht="51" customHeight="1">
      <c r="A31" s="68">
        <v>6</v>
      </c>
      <c r="B31" s="38" t="s">
        <v>69</v>
      </c>
      <c r="C31" s="58" t="s">
        <v>53</v>
      </c>
      <c r="D31" s="54" t="s">
        <v>49</v>
      </c>
      <c r="E31" s="39" t="s">
        <v>47</v>
      </c>
      <c r="F31" s="39" t="s">
        <v>75</v>
      </c>
      <c r="G31" s="40">
        <v>121.6</v>
      </c>
      <c r="H31" s="41">
        <f t="shared" si="0"/>
        <v>101.33333333333333</v>
      </c>
      <c r="I31" s="42">
        <v>0</v>
      </c>
      <c r="J31" s="43">
        <f t="shared" si="2"/>
        <v>101.33333333333333</v>
      </c>
      <c r="K31" s="44" t="s">
        <v>31</v>
      </c>
      <c r="L31" s="44" t="s">
        <v>32</v>
      </c>
      <c r="M31" s="44" t="s">
        <v>28</v>
      </c>
      <c r="N31" s="55" t="s">
        <v>6</v>
      </c>
      <c r="O31" s="45">
        <v>644924270223</v>
      </c>
      <c r="P31" s="44"/>
      <c r="Q31" s="44" t="s">
        <v>29</v>
      </c>
      <c r="R31" s="42">
        <v>2</v>
      </c>
    </row>
    <row r="32" spans="1:18" ht="48.75" customHeight="1">
      <c r="A32" s="69"/>
      <c r="B32" s="38" t="s">
        <v>70</v>
      </c>
      <c r="C32" s="59"/>
      <c r="D32" s="54" t="s">
        <v>49</v>
      </c>
      <c r="E32" s="39" t="s">
        <v>47</v>
      </c>
      <c r="F32" s="39" t="s">
        <v>47</v>
      </c>
      <c r="G32" s="40">
        <v>136.19</v>
      </c>
      <c r="H32" s="41">
        <f t="shared" si="0"/>
        <v>113.49166666666667</v>
      </c>
      <c r="I32" s="42">
        <v>0</v>
      </c>
      <c r="J32" s="43">
        <f t="shared" si="2"/>
        <v>113.49166666666667</v>
      </c>
      <c r="K32" s="44" t="s">
        <v>31</v>
      </c>
      <c r="L32" s="44" t="s">
        <v>32</v>
      </c>
      <c r="M32" s="38" t="s">
        <v>48</v>
      </c>
      <c r="N32" s="55" t="s">
        <v>6</v>
      </c>
      <c r="O32" s="45">
        <v>645393147326</v>
      </c>
      <c r="P32" s="46"/>
      <c r="Q32" s="44" t="s">
        <v>27</v>
      </c>
      <c r="R32" s="42">
        <v>2</v>
      </c>
    </row>
    <row r="33" spans="1:18" ht="50.25" customHeight="1">
      <c r="A33" s="70"/>
      <c r="B33" s="38" t="s">
        <v>71</v>
      </c>
      <c r="C33" s="60"/>
      <c r="D33" s="54" t="s">
        <v>49</v>
      </c>
      <c r="E33" s="39" t="s">
        <v>47</v>
      </c>
      <c r="F33" s="39" t="s">
        <v>47</v>
      </c>
      <c r="G33" s="40">
        <v>133.76</v>
      </c>
      <c r="H33" s="41">
        <f t="shared" si="0"/>
        <v>111.46666666666667</v>
      </c>
      <c r="I33" s="42">
        <v>0</v>
      </c>
      <c r="J33" s="43">
        <f t="shared" si="2"/>
        <v>111.46666666666667</v>
      </c>
      <c r="K33" s="44" t="s">
        <v>31</v>
      </c>
      <c r="L33" s="44" t="s">
        <v>32</v>
      </c>
      <c r="M33" s="40" t="s">
        <v>30</v>
      </c>
      <c r="N33" s="55" t="s">
        <v>6</v>
      </c>
      <c r="O33" s="45">
        <v>644203892404</v>
      </c>
      <c r="P33" s="44"/>
      <c r="Q33" s="44" t="s">
        <v>27</v>
      </c>
      <c r="R33" s="42">
        <v>2</v>
      </c>
    </row>
    <row r="34" spans="1:18" ht="48.75" customHeight="1">
      <c r="A34" s="68">
        <v>7</v>
      </c>
      <c r="B34" s="38" t="s">
        <v>72</v>
      </c>
      <c r="C34" s="58" t="s">
        <v>54</v>
      </c>
      <c r="D34" s="54" t="s">
        <v>76</v>
      </c>
      <c r="E34" s="39" t="s">
        <v>47</v>
      </c>
      <c r="F34" s="39" t="s">
        <v>47</v>
      </c>
      <c r="G34" s="40">
        <f>478/25</f>
        <v>19.12</v>
      </c>
      <c r="H34" s="41">
        <f t="shared" si="0"/>
        <v>15.933333333333335</v>
      </c>
      <c r="I34" s="42">
        <v>0</v>
      </c>
      <c r="J34" s="43">
        <f t="shared" si="2"/>
        <v>15.933333333333335</v>
      </c>
      <c r="K34" s="44" t="s">
        <v>31</v>
      </c>
      <c r="L34" s="44" t="s">
        <v>32</v>
      </c>
      <c r="M34" s="44" t="s">
        <v>28</v>
      </c>
      <c r="N34" s="55" t="s">
        <v>6</v>
      </c>
      <c r="O34" s="45">
        <v>644924270223</v>
      </c>
      <c r="P34" s="44"/>
      <c r="Q34" s="44" t="s">
        <v>29</v>
      </c>
      <c r="R34" s="42">
        <v>2</v>
      </c>
    </row>
    <row r="35" spans="1:18" ht="52.5" customHeight="1">
      <c r="A35" s="69"/>
      <c r="B35" s="38" t="s">
        <v>73</v>
      </c>
      <c r="C35" s="59"/>
      <c r="D35" s="54" t="s">
        <v>76</v>
      </c>
      <c r="E35" s="39" t="s">
        <v>47</v>
      </c>
      <c r="F35" s="39" t="s">
        <v>47</v>
      </c>
      <c r="G35" s="40">
        <v>21.41</v>
      </c>
      <c r="H35" s="41">
        <f t="shared" si="0"/>
        <v>17.84166666666667</v>
      </c>
      <c r="I35" s="42">
        <v>0</v>
      </c>
      <c r="J35" s="43">
        <f t="shared" si="2"/>
        <v>17.84166666666667</v>
      </c>
      <c r="K35" s="44" t="s">
        <v>31</v>
      </c>
      <c r="L35" s="44" t="s">
        <v>32</v>
      </c>
      <c r="M35" s="38" t="s">
        <v>48</v>
      </c>
      <c r="N35" s="55" t="s">
        <v>6</v>
      </c>
      <c r="O35" s="45">
        <v>645393147326</v>
      </c>
      <c r="P35" s="46"/>
      <c r="Q35" s="44" t="s">
        <v>27</v>
      </c>
      <c r="R35" s="42">
        <v>2</v>
      </c>
    </row>
    <row r="36" spans="1:18" ht="48.75" customHeight="1">
      <c r="A36" s="70"/>
      <c r="B36" s="38" t="s">
        <v>74</v>
      </c>
      <c r="C36" s="60"/>
      <c r="D36" s="54" t="s">
        <v>76</v>
      </c>
      <c r="E36" s="39" t="s">
        <v>47</v>
      </c>
      <c r="F36" s="39" t="s">
        <v>47</v>
      </c>
      <c r="G36" s="40">
        <v>21</v>
      </c>
      <c r="H36" s="41">
        <f t="shared" si="0"/>
        <v>17.5</v>
      </c>
      <c r="I36" s="42">
        <v>0</v>
      </c>
      <c r="J36" s="43">
        <f t="shared" si="2"/>
        <v>17.5</v>
      </c>
      <c r="K36" s="44" t="s">
        <v>31</v>
      </c>
      <c r="L36" s="44" t="s">
        <v>32</v>
      </c>
      <c r="M36" s="40" t="s">
        <v>30</v>
      </c>
      <c r="N36" s="55" t="s">
        <v>6</v>
      </c>
      <c r="O36" s="45">
        <v>644203892404</v>
      </c>
      <c r="P36" s="44"/>
      <c r="Q36" s="44" t="s">
        <v>27</v>
      </c>
      <c r="R36" s="42">
        <v>2</v>
      </c>
    </row>
    <row r="37" spans="1:18" ht="60.75" customHeight="1">
      <c r="A37" s="68">
        <v>8</v>
      </c>
      <c r="B37" s="38" t="s">
        <v>72</v>
      </c>
      <c r="C37" s="58" t="s">
        <v>61</v>
      </c>
      <c r="D37" s="54" t="s">
        <v>50</v>
      </c>
      <c r="E37" s="39" t="s">
        <v>47</v>
      </c>
      <c r="F37" s="39" t="s">
        <v>47</v>
      </c>
      <c r="G37" s="40">
        <f>560/20</f>
        <v>28</v>
      </c>
      <c r="H37" s="41">
        <f t="shared" si="0"/>
        <v>23.333333333333336</v>
      </c>
      <c r="I37" s="42">
        <v>0</v>
      </c>
      <c r="J37" s="43">
        <f t="shared" si="2"/>
        <v>23.333333333333336</v>
      </c>
      <c r="K37" s="44" t="s">
        <v>31</v>
      </c>
      <c r="L37" s="44" t="s">
        <v>32</v>
      </c>
      <c r="M37" s="44" t="s">
        <v>28</v>
      </c>
      <c r="N37" s="55" t="s">
        <v>6</v>
      </c>
      <c r="O37" s="45">
        <v>644924270223</v>
      </c>
      <c r="P37" s="44"/>
      <c r="Q37" s="44" t="s">
        <v>29</v>
      </c>
      <c r="R37" s="42">
        <v>2</v>
      </c>
    </row>
    <row r="38" spans="1:18" ht="63" customHeight="1">
      <c r="A38" s="69"/>
      <c r="B38" s="38" t="s">
        <v>73</v>
      </c>
      <c r="C38" s="59"/>
      <c r="D38" s="54" t="s">
        <v>50</v>
      </c>
      <c r="E38" s="39" t="s">
        <v>47</v>
      </c>
      <c r="F38" s="39" t="s">
        <v>47</v>
      </c>
      <c r="G38" s="40">
        <f>627/20</f>
        <v>31.35</v>
      </c>
      <c r="H38" s="41">
        <f t="shared" si="0"/>
        <v>26.125000000000004</v>
      </c>
      <c r="I38" s="42">
        <v>0</v>
      </c>
      <c r="J38" s="43">
        <f t="shared" si="2"/>
        <v>26.125000000000004</v>
      </c>
      <c r="K38" s="44" t="s">
        <v>31</v>
      </c>
      <c r="L38" s="44" t="s">
        <v>32</v>
      </c>
      <c r="M38" s="38" t="s">
        <v>48</v>
      </c>
      <c r="N38" s="55" t="s">
        <v>6</v>
      </c>
      <c r="O38" s="45">
        <v>645393147326</v>
      </c>
      <c r="P38" s="46"/>
      <c r="Q38" s="44" t="s">
        <v>27</v>
      </c>
      <c r="R38" s="42">
        <v>2</v>
      </c>
    </row>
    <row r="39" spans="1:18" ht="62.25" customHeight="1">
      <c r="A39" s="70"/>
      <c r="B39" s="38" t="s">
        <v>74</v>
      </c>
      <c r="C39" s="60"/>
      <c r="D39" s="54" t="s">
        <v>50</v>
      </c>
      <c r="E39" s="39" t="s">
        <v>47</v>
      </c>
      <c r="F39" s="39" t="s">
        <v>47</v>
      </c>
      <c r="G39" s="40">
        <v>30.8</v>
      </c>
      <c r="H39" s="41">
        <f t="shared" si="0"/>
        <v>25.666666666666668</v>
      </c>
      <c r="I39" s="42">
        <v>0</v>
      </c>
      <c r="J39" s="43">
        <f t="shared" si="2"/>
        <v>25.666666666666668</v>
      </c>
      <c r="K39" s="44" t="s">
        <v>31</v>
      </c>
      <c r="L39" s="44" t="s">
        <v>32</v>
      </c>
      <c r="M39" s="40" t="s">
        <v>30</v>
      </c>
      <c r="N39" s="55" t="s">
        <v>6</v>
      </c>
      <c r="O39" s="45">
        <v>644203892404</v>
      </c>
      <c r="P39" s="44"/>
      <c r="Q39" s="44" t="s">
        <v>27</v>
      </c>
      <c r="R39" s="42">
        <v>2</v>
      </c>
    </row>
    <row r="40" spans="1:18" ht="50.25" customHeight="1">
      <c r="A40" s="68">
        <v>9</v>
      </c>
      <c r="B40" s="38" t="s">
        <v>72</v>
      </c>
      <c r="C40" s="58" t="s">
        <v>55</v>
      </c>
      <c r="D40" s="54" t="s">
        <v>77</v>
      </c>
      <c r="E40" s="39" t="s">
        <v>47</v>
      </c>
      <c r="F40" s="39" t="s">
        <v>47</v>
      </c>
      <c r="G40" s="40">
        <f>452/20</f>
        <v>22.6</v>
      </c>
      <c r="H40" s="41">
        <f>G40/1.2</f>
        <v>18.833333333333336</v>
      </c>
      <c r="I40" s="42">
        <v>0</v>
      </c>
      <c r="J40" s="43">
        <f t="shared" si="2"/>
        <v>18.833333333333336</v>
      </c>
      <c r="K40" s="44" t="s">
        <v>31</v>
      </c>
      <c r="L40" s="44" t="s">
        <v>32</v>
      </c>
      <c r="M40" s="44" t="s">
        <v>28</v>
      </c>
      <c r="N40" s="55" t="s">
        <v>6</v>
      </c>
      <c r="O40" s="45">
        <v>644924270223</v>
      </c>
      <c r="P40" s="44"/>
      <c r="Q40" s="44" t="s">
        <v>29</v>
      </c>
      <c r="R40" s="42">
        <v>2</v>
      </c>
    </row>
    <row r="41" spans="1:18" ht="44.25" customHeight="1">
      <c r="A41" s="69"/>
      <c r="B41" s="38" t="s">
        <v>73</v>
      </c>
      <c r="C41" s="59"/>
      <c r="D41" s="54" t="s">
        <v>77</v>
      </c>
      <c r="E41" s="39" t="s">
        <v>47</v>
      </c>
      <c r="F41" s="39" t="s">
        <v>47</v>
      </c>
      <c r="G41" s="40">
        <f>506/20</f>
        <v>25.3</v>
      </c>
      <c r="H41" s="41">
        <f>G41/1.2</f>
        <v>21.083333333333336</v>
      </c>
      <c r="I41" s="42">
        <v>0</v>
      </c>
      <c r="J41" s="43">
        <f t="shared" si="2"/>
        <v>21.083333333333336</v>
      </c>
      <c r="K41" s="44" t="s">
        <v>31</v>
      </c>
      <c r="L41" s="44" t="s">
        <v>32</v>
      </c>
      <c r="M41" s="38" t="s">
        <v>48</v>
      </c>
      <c r="N41" s="55" t="s">
        <v>6</v>
      </c>
      <c r="O41" s="45">
        <v>645393147326</v>
      </c>
      <c r="P41" s="46"/>
      <c r="Q41" s="44" t="s">
        <v>27</v>
      </c>
      <c r="R41" s="42">
        <v>2</v>
      </c>
    </row>
    <row r="42" spans="1:18" ht="45" customHeight="1">
      <c r="A42" s="70"/>
      <c r="B42" s="38" t="s">
        <v>74</v>
      </c>
      <c r="C42" s="60"/>
      <c r="D42" s="54" t="s">
        <v>77</v>
      </c>
      <c r="E42" s="39" t="s">
        <v>47</v>
      </c>
      <c r="F42" s="39" t="s">
        <v>47</v>
      </c>
      <c r="G42" s="40">
        <v>26.51</v>
      </c>
      <c r="H42" s="41">
        <f t="shared" si="0"/>
        <v>22.09166666666667</v>
      </c>
      <c r="I42" s="42">
        <v>0</v>
      </c>
      <c r="J42" s="43">
        <f t="shared" si="2"/>
        <v>22.09166666666667</v>
      </c>
      <c r="K42" s="44" t="s">
        <v>31</v>
      </c>
      <c r="L42" s="44" t="s">
        <v>32</v>
      </c>
      <c r="M42" s="40" t="s">
        <v>30</v>
      </c>
      <c r="N42" s="55" t="s">
        <v>6</v>
      </c>
      <c r="O42" s="45">
        <v>644203892404</v>
      </c>
      <c r="P42" s="44"/>
      <c r="Q42" s="44" t="s">
        <v>27</v>
      </c>
      <c r="R42" s="42">
        <v>2</v>
      </c>
    </row>
    <row r="43" spans="1:18" ht="48">
      <c r="A43" s="68">
        <v>10</v>
      </c>
      <c r="B43" s="38" t="s">
        <v>72</v>
      </c>
      <c r="C43" s="58" t="s">
        <v>57</v>
      </c>
      <c r="D43" s="54" t="s">
        <v>51</v>
      </c>
      <c r="E43" s="39" t="s">
        <v>47</v>
      </c>
      <c r="F43" s="39" t="s">
        <v>47</v>
      </c>
      <c r="G43" s="40">
        <f>588/15</f>
        <v>39.2</v>
      </c>
      <c r="H43" s="41">
        <f t="shared" si="0"/>
        <v>32.66666666666667</v>
      </c>
      <c r="I43" s="42">
        <v>0</v>
      </c>
      <c r="J43" s="43">
        <f t="shared" si="2"/>
        <v>32.66666666666667</v>
      </c>
      <c r="K43" s="44" t="s">
        <v>31</v>
      </c>
      <c r="L43" s="44" t="s">
        <v>32</v>
      </c>
      <c r="M43" s="44" t="s">
        <v>28</v>
      </c>
      <c r="N43" s="55" t="s">
        <v>6</v>
      </c>
      <c r="O43" s="45">
        <v>644924270223</v>
      </c>
      <c r="P43" s="44"/>
      <c r="Q43" s="44" t="s">
        <v>29</v>
      </c>
      <c r="R43" s="42">
        <v>2</v>
      </c>
    </row>
    <row r="44" spans="1:18" ht="48">
      <c r="A44" s="69"/>
      <c r="B44" s="38" t="s">
        <v>73</v>
      </c>
      <c r="C44" s="59"/>
      <c r="D44" s="54" t="s">
        <v>51</v>
      </c>
      <c r="E44" s="39" t="s">
        <v>47</v>
      </c>
      <c r="F44" s="39" t="s">
        <v>47</v>
      </c>
      <c r="G44" s="56">
        <f>659/15</f>
        <v>43.93333333333333</v>
      </c>
      <c r="H44" s="41">
        <f t="shared" si="0"/>
        <v>36.61111111111111</v>
      </c>
      <c r="I44" s="42">
        <v>0</v>
      </c>
      <c r="J44" s="43">
        <f t="shared" si="2"/>
        <v>36.61111111111111</v>
      </c>
      <c r="K44" s="44" t="s">
        <v>31</v>
      </c>
      <c r="L44" s="44" t="s">
        <v>32</v>
      </c>
      <c r="M44" s="38" t="s">
        <v>48</v>
      </c>
      <c r="N44" s="55" t="s">
        <v>6</v>
      </c>
      <c r="O44" s="45">
        <v>645393147326</v>
      </c>
      <c r="P44" s="46"/>
      <c r="Q44" s="44" t="s">
        <v>27</v>
      </c>
      <c r="R44" s="42">
        <v>2</v>
      </c>
    </row>
    <row r="45" spans="1:18" ht="48">
      <c r="A45" s="70"/>
      <c r="B45" s="38" t="s">
        <v>74</v>
      </c>
      <c r="C45" s="60"/>
      <c r="D45" s="54" t="s">
        <v>51</v>
      </c>
      <c r="E45" s="39" t="s">
        <v>47</v>
      </c>
      <c r="F45" s="39" t="s">
        <v>47</v>
      </c>
      <c r="G45" s="40">
        <v>43.12</v>
      </c>
      <c r="H45" s="41">
        <f t="shared" si="0"/>
        <v>35.93333333333333</v>
      </c>
      <c r="I45" s="42">
        <v>0</v>
      </c>
      <c r="J45" s="43">
        <f t="shared" si="2"/>
        <v>35.93333333333333</v>
      </c>
      <c r="K45" s="44" t="s">
        <v>31</v>
      </c>
      <c r="L45" s="44" t="s">
        <v>32</v>
      </c>
      <c r="M45" s="40" t="s">
        <v>30</v>
      </c>
      <c r="N45" s="55" t="s">
        <v>6</v>
      </c>
      <c r="O45" s="45">
        <v>644203892404</v>
      </c>
      <c r="P45" s="44"/>
      <c r="Q45" s="44" t="s">
        <v>27</v>
      </c>
      <c r="R45" s="42">
        <v>2</v>
      </c>
    </row>
    <row r="46" spans="1:18" ht="51.75" customHeight="1">
      <c r="A46" s="68">
        <v>11</v>
      </c>
      <c r="B46" s="38" t="s">
        <v>72</v>
      </c>
      <c r="C46" s="58" t="s">
        <v>58</v>
      </c>
      <c r="D46" s="54" t="s">
        <v>79</v>
      </c>
      <c r="E46" s="39" t="s">
        <v>47</v>
      </c>
      <c r="F46" s="39" t="s">
        <v>47</v>
      </c>
      <c r="G46" s="40">
        <f>1828/25</f>
        <v>73.12</v>
      </c>
      <c r="H46" s="41">
        <f t="shared" si="0"/>
        <v>60.93333333333334</v>
      </c>
      <c r="I46" s="42">
        <v>0</v>
      </c>
      <c r="J46" s="43">
        <f t="shared" si="2"/>
        <v>60.93333333333334</v>
      </c>
      <c r="K46" s="44" t="s">
        <v>31</v>
      </c>
      <c r="L46" s="44" t="s">
        <v>32</v>
      </c>
      <c r="M46" s="44" t="s">
        <v>28</v>
      </c>
      <c r="N46" s="55" t="s">
        <v>6</v>
      </c>
      <c r="O46" s="45">
        <v>644924270223</v>
      </c>
      <c r="P46" s="44"/>
      <c r="Q46" s="44" t="s">
        <v>29</v>
      </c>
      <c r="R46" s="42">
        <v>2</v>
      </c>
    </row>
    <row r="47" spans="1:18" ht="51.75" customHeight="1">
      <c r="A47" s="69"/>
      <c r="B47" s="38" t="s">
        <v>73</v>
      </c>
      <c r="C47" s="59"/>
      <c r="D47" s="54" t="s">
        <v>79</v>
      </c>
      <c r="E47" s="39" t="s">
        <v>47</v>
      </c>
      <c r="F47" s="39" t="s">
        <v>47</v>
      </c>
      <c r="G47" s="40">
        <f>2047/25</f>
        <v>81.88</v>
      </c>
      <c r="H47" s="41">
        <f t="shared" si="0"/>
        <v>68.23333333333333</v>
      </c>
      <c r="I47" s="42">
        <v>0</v>
      </c>
      <c r="J47" s="43">
        <f t="shared" si="2"/>
        <v>68.23333333333333</v>
      </c>
      <c r="K47" s="44" t="s">
        <v>31</v>
      </c>
      <c r="L47" s="44" t="s">
        <v>32</v>
      </c>
      <c r="M47" s="38" t="s">
        <v>48</v>
      </c>
      <c r="N47" s="55" t="s">
        <v>6</v>
      </c>
      <c r="O47" s="45">
        <v>645393147326</v>
      </c>
      <c r="P47" s="46"/>
      <c r="Q47" s="44" t="s">
        <v>27</v>
      </c>
      <c r="R47" s="42">
        <v>2</v>
      </c>
    </row>
    <row r="48" spans="1:18" ht="47.25" customHeight="1">
      <c r="A48" s="70"/>
      <c r="B48" s="38" t="s">
        <v>74</v>
      </c>
      <c r="C48" s="60"/>
      <c r="D48" s="54" t="s">
        <v>79</v>
      </c>
      <c r="E48" s="39" t="s">
        <v>47</v>
      </c>
      <c r="F48" s="39" t="s">
        <v>47</v>
      </c>
      <c r="G48" s="40">
        <v>80.4</v>
      </c>
      <c r="H48" s="41">
        <f t="shared" si="0"/>
        <v>67.00000000000001</v>
      </c>
      <c r="I48" s="42">
        <v>0</v>
      </c>
      <c r="J48" s="43">
        <f t="shared" si="2"/>
        <v>67.00000000000001</v>
      </c>
      <c r="K48" s="44" t="s">
        <v>31</v>
      </c>
      <c r="L48" s="44" t="s">
        <v>32</v>
      </c>
      <c r="M48" s="40" t="s">
        <v>30</v>
      </c>
      <c r="N48" s="55" t="s">
        <v>6</v>
      </c>
      <c r="O48" s="45">
        <v>644203892404</v>
      </c>
      <c r="P48" s="44"/>
      <c r="Q48" s="44" t="s">
        <v>27</v>
      </c>
      <c r="R48" s="42">
        <v>2</v>
      </c>
    </row>
    <row r="49" spans="1:18" ht="48.75" customHeight="1">
      <c r="A49" s="68">
        <v>12</v>
      </c>
      <c r="B49" s="38" t="s">
        <v>72</v>
      </c>
      <c r="C49" s="58" t="s">
        <v>60</v>
      </c>
      <c r="D49" s="54" t="s">
        <v>52</v>
      </c>
      <c r="E49" s="39" t="s">
        <v>47</v>
      </c>
      <c r="F49" s="39" t="s">
        <v>47</v>
      </c>
      <c r="G49" s="40">
        <f>2840/20</f>
        <v>142</v>
      </c>
      <c r="H49" s="41">
        <f t="shared" si="0"/>
        <v>118.33333333333334</v>
      </c>
      <c r="I49" s="42">
        <v>0</v>
      </c>
      <c r="J49" s="43">
        <f t="shared" si="2"/>
        <v>118.33333333333334</v>
      </c>
      <c r="K49" s="44" t="s">
        <v>31</v>
      </c>
      <c r="L49" s="44" t="s">
        <v>32</v>
      </c>
      <c r="M49" s="44" t="s">
        <v>28</v>
      </c>
      <c r="N49" s="55" t="s">
        <v>6</v>
      </c>
      <c r="O49" s="45">
        <v>644924270223</v>
      </c>
      <c r="P49" s="44"/>
      <c r="Q49" s="44" t="s">
        <v>29</v>
      </c>
      <c r="R49" s="42">
        <v>2</v>
      </c>
    </row>
    <row r="50" spans="1:18" ht="47.25" customHeight="1">
      <c r="A50" s="69"/>
      <c r="B50" s="38" t="s">
        <v>73</v>
      </c>
      <c r="C50" s="59"/>
      <c r="D50" s="54" t="s">
        <v>52</v>
      </c>
      <c r="E50" s="39" t="s">
        <v>47</v>
      </c>
      <c r="F50" s="39" t="s">
        <v>47</v>
      </c>
      <c r="G50" s="40">
        <f>3180/20</f>
        <v>159</v>
      </c>
      <c r="H50" s="41">
        <f t="shared" si="0"/>
        <v>132.5</v>
      </c>
      <c r="I50" s="42">
        <v>0</v>
      </c>
      <c r="J50" s="43">
        <f t="shared" si="2"/>
        <v>132.5</v>
      </c>
      <c r="K50" s="44" t="s">
        <v>31</v>
      </c>
      <c r="L50" s="44" t="s">
        <v>32</v>
      </c>
      <c r="M50" s="38" t="s">
        <v>48</v>
      </c>
      <c r="N50" s="55" t="s">
        <v>6</v>
      </c>
      <c r="O50" s="45">
        <v>645393147326</v>
      </c>
      <c r="P50" s="46"/>
      <c r="Q50" s="44" t="s">
        <v>27</v>
      </c>
      <c r="R50" s="42">
        <v>2</v>
      </c>
    </row>
    <row r="51" spans="1:18" ht="49.5" customHeight="1">
      <c r="A51" s="70"/>
      <c r="B51" s="38" t="s">
        <v>74</v>
      </c>
      <c r="C51" s="60"/>
      <c r="D51" s="54" t="s">
        <v>52</v>
      </c>
      <c r="E51" s="39" t="s">
        <v>47</v>
      </c>
      <c r="F51" s="39" t="s">
        <v>47</v>
      </c>
      <c r="G51" s="40">
        <v>156.2</v>
      </c>
      <c r="H51" s="41">
        <f t="shared" si="0"/>
        <v>130.16666666666666</v>
      </c>
      <c r="I51" s="42">
        <v>0</v>
      </c>
      <c r="J51" s="43">
        <f t="shared" si="2"/>
        <v>130.16666666666666</v>
      </c>
      <c r="K51" s="44" t="s">
        <v>31</v>
      </c>
      <c r="L51" s="44" t="s">
        <v>32</v>
      </c>
      <c r="M51" s="40" t="s">
        <v>30</v>
      </c>
      <c r="N51" s="55" t="s">
        <v>6</v>
      </c>
      <c r="O51" s="45">
        <v>644203892404</v>
      </c>
      <c r="P51" s="44"/>
      <c r="Q51" s="44" t="s">
        <v>27</v>
      </c>
      <c r="R51" s="42">
        <v>2</v>
      </c>
    </row>
    <row r="52" spans="1:18" ht="48.75" customHeight="1">
      <c r="A52" s="68">
        <v>13</v>
      </c>
      <c r="B52" s="38" t="s">
        <v>86</v>
      </c>
      <c r="C52" s="58" t="s">
        <v>83</v>
      </c>
      <c r="D52" s="39" t="s">
        <v>87</v>
      </c>
      <c r="E52" s="39" t="s">
        <v>84</v>
      </c>
      <c r="F52" s="39" t="s">
        <v>84</v>
      </c>
      <c r="G52" s="40">
        <v>210991</v>
      </c>
      <c r="H52" s="41">
        <f>G52/1.2</f>
        <v>175825.83333333334</v>
      </c>
      <c r="I52" s="42">
        <v>15000</v>
      </c>
      <c r="J52" s="43">
        <f>H52+I52</f>
        <v>190825.83333333334</v>
      </c>
      <c r="K52" s="44" t="s">
        <v>31</v>
      </c>
      <c r="L52" s="44" t="s">
        <v>32</v>
      </c>
      <c r="M52" s="44" t="s">
        <v>85</v>
      </c>
      <c r="N52" s="45">
        <v>645301001</v>
      </c>
      <c r="O52" s="45">
        <v>6453128899</v>
      </c>
      <c r="P52" s="44"/>
      <c r="Q52" s="44" t="s">
        <v>27</v>
      </c>
      <c r="R52" s="42">
        <v>1</v>
      </c>
    </row>
    <row r="53" spans="1:18" ht="45.75" customHeight="1">
      <c r="A53" s="69"/>
      <c r="B53" s="38" t="s">
        <v>89</v>
      </c>
      <c r="C53" s="59"/>
      <c r="D53" s="39" t="s">
        <v>90</v>
      </c>
      <c r="E53" s="39" t="s">
        <v>84</v>
      </c>
      <c r="F53" s="39" t="s">
        <v>84</v>
      </c>
      <c r="G53" s="40">
        <f>H53*1.2</f>
        <v>196800</v>
      </c>
      <c r="H53" s="41">
        <v>164000</v>
      </c>
      <c r="I53" s="42">
        <f>150*30</f>
        <v>4500</v>
      </c>
      <c r="J53" s="43">
        <f>I53+H53</f>
        <v>168500</v>
      </c>
      <c r="K53" s="44" t="s">
        <v>31</v>
      </c>
      <c r="L53" s="44" t="s">
        <v>32</v>
      </c>
      <c r="M53" s="38" t="s">
        <v>88</v>
      </c>
      <c r="N53" s="55" t="s">
        <v>6</v>
      </c>
      <c r="O53" s="45">
        <v>645503716850</v>
      </c>
      <c r="P53" s="46"/>
      <c r="Q53" s="44" t="s">
        <v>27</v>
      </c>
      <c r="R53" s="42">
        <v>1</v>
      </c>
    </row>
    <row r="54" spans="1:18" ht="45.75" customHeight="1">
      <c r="A54" s="70"/>
      <c r="B54" s="38" t="s">
        <v>92</v>
      </c>
      <c r="C54" s="60"/>
      <c r="D54" s="39" t="s">
        <v>90</v>
      </c>
      <c r="E54" s="39" t="s">
        <v>84</v>
      </c>
      <c r="F54" s="39" t="s">
        <v>84</v>
      </c>
      <c r="G54" s="40">
        <f>H54*1.2</f>
        <v>198000</v>
      </c>
      <c r="H54" s="41">
        <v>165000</v>
      </c>
      <c r="I54" s="42">
        <v>0</v>
      </c>
      <c r="J54" s="43">
        <f>H54</f>
        <v>165000</v>
      </c>
      <c r="K54" s="44" t="s">
        <v>31</v>
      </c>
      <c r="L54" s="44" t="s">
        <v>32</v>
      </c>
      <c r="M54" s="40" t="s">
        <v>91</v>
      </c>
      <c r="N54" s="55" t="s">
        <v>6</v>
      </c>
      <c r="O54" s="45">
        <v>645316559886</v>
      </c>
      <c r="P54" s="44"/>
      <c r="Q54" s="44" t="s">
        <v>27</v>
      </c>
      <c r="R54" s="42">
        <v>1</v>
      </c>
    </row>
    <row r="55" spans="1:18" ht="13.5">
      <c r="A55" s="20"/>
      <c r="B55" s="20"/>
      <c r="C55" s="21"/>
      <c r="D55" s="21"/>
      <c r="E55" s="21"/>
      <c r="F55" s="21"/>
      <c r="G55" s="22"/>
      <c r="H55" s="23"/>
      <c r="I55" s="22"/>
      <c r="J55" s="24"/>
      <c r="K55" s="4"/>
      <c r="L55" s="4"/>
      <c r="M55" s="20"/>
      <c r="N55" s="17"/>
      <c r="O55" s="25"/>
      <c r="P55" s="4"/>
      <c r="Q55" s="4"/>
      <c r="R55" s="22"/>
    </row>
    <row r="56" spans="1:18" ht="21" customHeight="1">
      <c r="A56" s="75" t="s">
        <v>93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4"/>
      <c r="O56" s="4"/>
      <c r="P56" s="4"/>
      <c r="Q56" s="4"/>
      <c r="R56" s="4"/>
    </row>
    <row r="57" spans="1:18" ht="21" customHeight="1">
      <c r="A57" s="77" t="s">
        <v>26</v>
      </c>
      <c r="B57" s="78"/>
      <c r="C57" s="75"/>
      <c r="D57" s="75"/>
      <c r="E57" s="79"/>
      <c r="F57" s="79"/>
      <c r="G57" s="79"/>
      <c r="H57" s="79"/>
      <c r="I57" s="79"/>
      <c r="J57" s="79"/>
      <c r="K57" s="79"/>
      <c r="L57" s="79"/>
      <c r="M57" s="79"/>
      <c r="N57" s="4"/>
      <c r="O57" s="4"/>
      <c r="P57" s="4"/>
      <c r="Q57" s="4"/>
      <c r="R57" s="4"/>
    </row>
    <row r="58" spans="1:18" ht="21" customHeight="1">
      <c r="A58" s="15"/>
      <c r="B58" s="33"/>
      <c r="C58" s="34"/>
      <c r="D58" s="34"/>
      <c r="E58" s="14"/>
      <c r="F58" s="16"/>
      <c r="G58" s="16"/>
      <c r="H58" s="16"/>
      <c r="I58" s="16"/>
      <c r="J58" s="16"/>
      <c r="K58" s="16"/>
      <c r="L58" s="16"/>
      <c r="M58" s="16"/>
      <c r="N58" s="4"/>
      <c r="O58" s="4"/>
      <c r="P58" s="4"/>
      <c r="Q58" s="4"/>
      <c r="R58" s="4"/>
    </row>
    <row r="59" spans="1:18" ht="21" customHeight="1">
      <c r="A59" s="75" t="s">
        <v>94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4"/>
      <c r="O59" s="4"/>
      <c r="P59" s="4"/>
      <c r="Q59" s="4"/>
      <c r="R59" s="4"/>
    </row>
    <row r="60" spans="1:18" ht="21" customHeight="1">
      <c r="A60" s="77" t="s">
        <v>26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4"/>
      <c r="O60" s="4"/>
      <c r="P60" s="4"/>
      <c r="Q60" s="4"/>
      <c r="R60" s="4"/>
    </row>
    <row r="61" spans="1:18" ht="22.5" customHeight="1">
      <c r="A61" s="13"/>
      <c r="B61" s="35"/>
      <c r="C61" s="35"/>
      <c r="D61" s="35"/>
      <c r="E61" s="13"/>
      <c r="F61" s="13"/>
      <c r="G61" s="13"/>
      <c r="H61" s="13"/>
      <c r="I61" s="13"/>
      <c r="J61" s="13"/>
      <c r="K61" s="13"/>
      <c r="L61" s="13"/>
      <c r="M61" s="13"/>
      <c r="N61" s="4"/>
      <c r="O61" s="4"/>
      <c r="P61" s="4"/>
      <c r="Q61" s="4"/>
      <c r="R61" s="4"/>
    </row>
    <row r="62" spans="2:18" ht="15.75" customHeight="1">
      <c r="B62" s="36"/>
      <c r="C62" s="36"/>
      <c r="D62" s="36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5"/>
      <c r="Q62" s="3"/>
      <c r="R62" s="3"/>
    </row>
  </sheetData>
  <sheetProtection selectLockedCells="1" selectUnlockedCells="1"/>
  <mergeCells count="58">
    <mergeCell ref="C52:C54"/>
    <mergeCell ref="A31:A33"/>
    <mergeCell ref="A34:A36"/>
    <mergeCell ref="A46:A48"/>
    <mergeCell ref="A49:A51"/>
    <mergeCell ref="A37:A39"/>
    <mergeCell ref="C43:C45"/>
    <mergeCell ref="C46:C48"/>
    <mergeCell ref="A59:M59"/>
    <mergeCell ref="A60:M60"/>
    <mergeCell ref="A22:A24"/>
    <mergeCell ref="A25:A27"/>
    <mergeCell ref="A28:A30"/>
    <mergeCell ref="L13:L14"/>
    <mergeCell ref="C16:C18"/>
    <mergeCell ref="C19:C21"/>
    <mergeCell ref="A40:A42"/>
    <mergeCell ref="A43:A45"/>
    <mergeCell ref="I1:R1"/>
    <mergeCell ref="I4:R4"/>
    <mergeCell ref="I5:R5"/>
    <mergeCell ref="A9:R9"/>
    <mergeCell ref="A11:R11"/>
    <mergeCell ref="P13:P14"/>
    <mergeCell ref="K13:K14"/>
    <mergeCell ref="E13:E14"/>
    <mergeCell ref="N13:N14"/>
    <mergeCell ref="C13:C14"/>
    <mergeCell ref="A57:M57"/>
    <mergeCell ref="G13:G14"/>
    <mergeCell ref="H13:H14"/>
    <mergeCell ref="I13:I14"/>
    <mergeCell ref="B13:B14"/>
    <mergeCell ref="C22:C24"/>
    <mergeCell ref="C40:C42"/>
    <mergeCell ref="C28:C30"/>
    <mergeCell ref="J13:J14"/>
    <mergeCell ref="D13:D14"/>
    <mergeCell ref="A16:A18"/>
    <mergeCell ref="A19:A21"/>
    <mergeCell ref="A12:R12"/>
    <mergeCell ref="A13:A14"/>
    <mergeCell ref="F13:F14"/>
    <mergeCell ref="A56:M56"/>
    <mergeCell ref="Q13:Q14"/>
    <mergeCell ref="O13:O14"/>
    <mergeCell ref="M13:M14"/>
    <mergeCell ref="A52:A54"/>
    <mergeCell ref="C25:C27"/>
    <mergeCell ref="I2:R2"/>
    <mergeCell ref="I3:K3"/>
    <mergeCell ref="G6:L6"/>
    <mergeCell ref="R13:R14"/>
    <mergeCell ref="C49:C51"/>
    <mergeCell ref="C37:C39"/>
    <mergeCell ref="C34:C36"/>
    <mergeCell ref="C31:C33"/>
    <mergeCell ref="A7:R7"/>
  </mergeCells>
  <printOptions/>
  <pageMargins left="0.1968503937007874" right="0.1968503937007874" top="0.35433070866141736" bottom="0.35433070866141736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</dc:creator>
  <cp:keywords/>
  <dc:description/>
  <cp:lastModifiedBy>Татьяна Четверова</cp:lastModifiedBy>
  <cp:lastPrinted>2021-07-19T12:09:33Z</cp:lastPrinted>
  <dcterms:created xsi:type="dcterms:W3CDTF">2016-04-22T10:31:52Z</dcterms:created>
  <dcterms:modified xsi:type="dcterms:W3CDTF">2022-11-27T08:03:20Z</dcterms:modified>
  <cp:category/>
  <cp:version/>
  <cp:contentType/>
  <cp:contentStatus/>
</cp:coreProperties>
</file>